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ate1904="1" filterPrivacy="1"/>
  <xr:revisionPtr revIDLastSave="0" documentId="13_ncr:1_{2D58005F-396A-4CA4-B437-ECE0C28DA9B6}" xr6:coauthVersionLast="47" xr6:coauthVersionMax="47" xr10:uidLastSave="{00000000-0000-0000-0000-000000000000}"/>
  <bookViews>
    <workbookView xWindow="4716" yWindow="576" windowWidth="19236" windowHeight="16368" xr2:uid="{00000000-000D-0000-FFFF-FFFF00000000}"/>
  </bookViews>
  <sheets>
    <sheet name="Horizon Plan" sheetId="1" r:id="rId1"/>
    <sheet name="Graph Data" sheetId="2" r:id="rId2"/>
    <sheet name="Globals" sheetId="4" r:id="rId3"/>
  </sheets>
  <definedNames>
    <definedName name="_xlnm._FilterDatabase" localSheetId="0" hidden="1">'Horizon Plan'!$A$83:$G$109</definedName>
    <definedName name="A_List_Category">'Horizon Plan'!$C$84:$C$113</definedName>
    <definedName name="A_List_ECDs_Remaining">'Horizon Plan'!$F$84:$F$113</definedName>
    <definedName name="A_List_ECDs_to_Date">'Horizon Plan'!$G$84:$G$113</definedName>
    <definedName name="A_List_Teams">'Horizon Plan'!$D$84:$D$113</definedName>
    <definedName name="B_List_ECDs_Remaining">'Horizon Plan'!$F$118:$F$122</definedName>
    <definedName name="capacity">'Horizon Plan'!$B$17</definedName>
    <definedName name="ECDSLoggedToDate">'Horizon Plan'!$B$14</definedName>
    <definedName name="ECDSToDate">'Horizon Plan'!$A$14</definedName>
    <definedName name="EstCostPerDay">'Horizon Plan'!$L$82</definedName>
    <definedName name="Holidays">Globals!$B$2:$B$20</definedName>
    <definedName name="lambda">'Graph Data'!$J$1</definedName>
    <definedName name="_xlnm.Print_Area" localSheetId="0">'Horizon Plan'!$A$1:$F$120</definedName>
    <definedName name="workdays">'Horizon Plan'!$B$8</definedName>
    <definedName name="workdaysdone">'Horizon Plan'!$B$6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3" i="2" l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E123" i="2"/>
  <c r="D123" i="2"/>
  <c r="G123" i="1"/>
  <c r="B71" i="1"/>
  <c r="B8" i="1"/>
  <c r="B6" i="1"/>
  <c r="B10" i="1" s="1"/>
  <c r="B12" i="1" s="1"/>
  <c r="F123" i="1"/>
  <c r="C78" i="1"/>
  <c r="C79" i="1"/>
  <c r="C80" i="1"/>
  <c r="C77" i="1"/>
  <c r="G114" i="1"/>
  <c r="B14" i="1" s="1"/>
  <c r="F71" i="1"/>
  <c r="F61" i="1"/>
  <c r="G70" i="1"/>
  <c r="F114" i="1"/>
  <c r="D73" i="1"/>
  <c r="D71" i="1"/>
  <c r="L92" i="2" l="1"/>
  <c r="D80" i="1"/>
  <c r="D77" i="1"/>
  <c r="D79" i="1"/>
  <c r="D78" i="1"/>
  <c r="C157" i="2"/>
  <c r="C154" i="2"/>
  <c r="C151" i="2"/>
  <c r="C147" i="2"/>
  <c r="C142" i="2"/>
  <c r="J4" i="2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B16" i="1" s="1"/>
  <c r="C3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3" i="2"/>
  <c r="C144" i="2"/>
  <c r="C145" i="2"/>
  <c r="C146" i="2"/>
  <c r="C148" i="2"/>
  <c r="C149" i="2"/>
  <c r="C150" i="2"/>
  <c r="C152" i="2"/>
  <c r="C153" i="2"/>
  <c r="C155" i="2"/>
  <c r="C156" i="2"/>
  <c r="C158" i="2"/>
  <c r="C159" i="2"/>
  <c r="C71" i="1"/>
  <c r="F65" i="1" l="1"/>
  <c r="F53" i="1" l="1"/>
  <c r="F47" i="1"/>
  <c r="F40" i="1"/>
  <c r="F33" i="1"/>
  <c r="F26" i="1"/>
  <c r="B18" i="1"/>
  <c r="E68" i="1" l="1"/>
  <c r="E67" i="1"/>
  <c r="E36" i="1"/>
  <c r="D32" i="2"/>
  <c r="D33" i="2" s="1"/>
  <c r="D34" i="2" s="1"/>
  <c r="D35" i="2" s="1"/>
  <c r="D36" i="2" s="1"/>
  <c r="D37" i="2" s="1"/>
  <c r="D38" i="2" s="1"/>
  <c r="D39" i="2" s="1"/>
  <c r="E65" i="1" l="1"/>
  <c r="E63" i="1"/>
  <c r="D75" i="1" l="1"/>
  <c r="D74" i="1"/>
  <c r="E62" i="1"/>
  <c r="E58" i="1"/>
  <c r="E55" i="1"/>
  <c r="E35" i="1"/>
  <c r="E41" i="1"/>
  <c r="E66" i="1"/>
  <c r="E45" i="1"/>
  <c r="E61" i="1" l="1"/>
  <c r="E27" i="1"/>
  <c r="G61" i="1" l="1"/>
  <c r="H61" i="1"/>
  <c r="E50" i="1"/>
  <c r="E59" i="1"/>
  <c r="E51" i="1"/>
  <c r="E31" i="1"/>
  <c r="E34" i="1" l="1"/>
  <c r="E57" i="1" l="1"/>
  <c r="E49" i="1"/>
  <c r="E38" i="1"/>
  <c r="E30" i="1"/>
  <c r="E33" i="1" l="1"/>
  <c r="E29" i="1"/>
  <c r="E42" i="1"/>
  <c r="E48" i="1"/>
  <c r="E44" i="1"/>
  <c r="E54" i="1"/>
  <c r="E56" i="1"/>
  <c r="E28" i="1"/>
  <c r="E43" i="1"/>
  <c r="G33" i="1" l="1"/>
  <c r="H33" i="1"/>
  <c r="E53" i="1"/>
  <c r="E47" i="1"/>
  <c r="E40" i="1"/>
  <c r="E26" i="1"/>
  <c r="E71" i="1" l="1"/>
  <c r="G40" i="1"/>
  <c r="H40" i="1"/>
  <c r="G26" i="1"/>
  <c r="H26" i="1"/>
  <c r="G47" i="1"/>
  <c r="H47" i="1"/>
  <c r="H53" i="1"/>
  <c r="G53" i="1"/>
  <c r="G65" i="1" l="1"/>
  <c r="G71" i="1" s="1"/>
  <c r="H65" i="1"/>
  <c r="B17" i="1"/>
  <c r="H71" i="1"/>
  <c r="B20" i="1" l="1"/>
  <c r="F123" i="2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B19" i="1"/>
  <c r="B15" i="1"/>
  <c r="I123" i="2" s="1"/>
</calcChain>
</file>

<file path=xl/sharedStrings.xml><?xml version="1.0" encoding="utf-8"?>
<sst xmlns="http://schemas.openxmlformats.org/spreadsheetml/2006/main" count="291" uniqueCount="184">
  <si>
    <t>Summary:</t>
  </si>
  <si>
    <t>Development Plan Start Date</t>
  </si>
  <si>
    <t>Calendar Work Days Done</t>
  </si>
  <si>
    <t>Calendar Work Days Remaining</t>
  </si>
  <si>
    <t>Target End of Development</t>
  </si>
  <si>
    <t>Calendar Work Days Stabilization</t>
  </si>
  <si>
    <t>Calendar Work Days Validation</t>
  </si>
  <si>
    <t>Target Internal Release Date</t>
  </si>
  <si>
    <t>ECDs Logged to date</t>
  </si>
  <si>
    <t>Planned Effective Coders  - N estimated</t>
  </si>
  <si>
    <t>Measured Effective Coders - N actual</t>
  </si>
  <si>
    <t>Remaining Capacity ECDs</t>
  </si>
  <si>
    <t>A-List Requirement ECDs</t>
  </si>
  <si>
    <t>Delta ECDs</t>
  </si>
  <si>
    <t>Delta Percent</t>
  </si>
  <si>
    <t>Developer Capacity:</t>
  </si>
  <si>
    <t>Developer</t>
  </si>
  <si>
    <t>Availability</t>
  </si>
  <si>
    <t>Vacation</t>
  </si>
  <si>
    <t>Work Factor</t>
  </si>
  <si>
    <t>Delta</t>
  </si>
  <si>
    <t>Unassigned</t>
  </si>
  <si>
    <t>TOTAL</t>
  </si>
  <si>
    <t>Average Work Factor</t>
  </si>
  <si>
    <t>Tech Debt Bucket</t>
  </si>
  <si>
    <t>Business Basics</t>
  </si>
  <si>
    <t>A-List Issues:</t>
  </si>
  <si>
    <t>JIRA Issue</t>
  </si>
  <si>
    <t>Summary</t>
  </si>
  <si>
    <t>Status</t>
  </si>
  <si>
    <t>Ready for Verification</t>
  </si>
  <si>
    <t>In Progress</t>
  </si>
  <si>
    <t>Ready for Demo</t>
  </si>
  <si>
    <t>Done</t>
  </si>
  <si>
    <t>A-List Sub-totals</t>
  </si>
  <si>
    <t>B-List Issues:</t>
  </si>
  <si>
    <t>Prioritized</t>
  </si>
  <si>
    <t>In Requirement Review</t>
  </si>
  <si>
    <t>B-List Sub-totals</t>
  </si>
  <si>
    <t>exp decay factor:</t>
  </si>
  <si>
    <t>Date</t>
  </si>
  <si>
    <t>Workdays</t>
  </si>
  <si>
    <t>A-List Requirement</t>
  </si>
  <si>
    <t>B-List Requirement</t>
  </si>
  <si>
    <t>Capacity</t>
  </si>
  <si>
    <t>Predicted Capacity</t>
  </si>
  <si>
    <t>ECDs logged to date</t>
  </si>
  <si>
    <t>Estimated ECDs</t>
  </si>
  <si>
    <t>Averaged Daily ECDs</t>
  </si>
  <si>
    <t>Holidays:</t>
  </si>
  <si>
    <t>Good Friday</t>
  </si>
  <si>
    <t>Victoria Day</t>
  </si>
  <si>
    <t>Canada Day</t>
  </si>
  <si>
    <t>Civic holiday</t>
  </si>
  <si>
    <t>Labour Day</t>
  </si>
  <si>
    <t>Thanksgiving Day</t>
  </si>
  <si>
    <t>Team A</t>
  </si>
  <si>
    <t>Team B</t>
  </si>
  <si>
    <t>Team C</t>
  </si>
  <si>
    <t>Team D</t>
  </si>
  <si>
    <t>Team E</t>
  </si>
  <si>
    <t>Team F</t>
  </si>
  <si>
    <t>Team G</t>
  </si>
  <si>
    <t>Team Lead 1</t>
  </si>
  <si>
    <t>Dev 2</t>
  </si>
  <si>
    <t>Dev 3</t>
  </si>
  <si>
    <t>Dev 4</t>
  </si>
  <si>
    <t>Teram Lead 6</t>
  </si>
  <si>
    <t>Dev 7</t>
  </si>
  <si>
    <t>Dev 8</t>
  </si>
  <si>
    <t>Dev 9</t>
  </si>
  <si>
    <t>Team Lead 11</t>
  </si>
  <si>
    <t>Dev 12</t>
  </si>
  <si>
    <t>Dev 13</t>
  </si>
  <si>
    <t>Dev 14</t>
  </si>
  <si>
    <t>Intern 5</t>
  </si>
  <si>
    <t>Intern 10</t>
  </si>
  <si>
    <t>Intern 15</t>
  </si>
  <si>
    <t>Team Lead 16</t>
  </si>
  <si>
    <t>Dev 17</t>
  </si>
  <si>
    <t>Dev 18</t>
  </si>
  <si>
    <t>Intern 19</t>
  </si>
  <si>
    <t>Team Lead 20</t>
  </si>
  <si>
    <t>Dev 21</t>
  </si>
  <si>
    <t>Dev 22</t>
  </si>
  <si>
    <t>Dev 23</t>
  </si>
  <si>
    <t>Dev 24</t>
  </si>
  <si>
    <t>Dev 25</t>
  </si>
  <si>
    <t>Dev 27</t>
  </si>
  <si>
    <t>Dev 28</t>
  </si>
  <si>
    <t>Dev 29</t>
  </si>
  <si>
    <t>Dev 30</t>
  </si>
  <si>
    <t>Team Lead 26</t>
  </si>
  <si>
    <t>Product Management Initiatives</t>
  </si>
  <si>
    <t>JIRA-0001</t>
  </si>
  <si>
    <t>JIRA-0002</t>
  </si>
  <si>
    <t>Category</t>
  </si>
  <si>
    <t>CS</t>
  </si>
  <si>
    <t>PM</t>
  </si>
  <si>
    <t>TD</t>
  </si>
  <si>
    <t>BB</t>
  </si>
  <si>
    <t>JIRA-0003</t>
  </si>
  <si>
    <t>JIRA-0005</t>
  </si>
  <si>
    <t>JIRA-0006</t>
  </si>
  <si>
    <t>JIRA-0007</t>
  </si>
  <si>
    <t>JIRA-0008</t>
  </si>
  <si>
    <t>JIRA-0009</t>
  </si>
  <si>
    <t>JIRA-0010</t>
  </si>
  <si>
    <t>JIRA-0011</t>
  </si>
  <si>
    <t>JIRA-0012</t>
  </si>
  <si>
    <t>JIRA-0013</t>
  </si>
  <si>
    <t>JIRA-0014</t>
  </si>
  <si>
    <t>JIRA-0015</t>
  </si>
  <si>
    <t>JIRA-0016</t>
  </si>
  <si>
    <t>JIRA-0017</t>
  </si>
  <si>
    <t>JIRA-0018</t>
  </si>
  <si>
    <t>JIRA-0019</t>
  </si>
  <si>
    <t>JIRA-0020</t>
  </si>
  <si>
    <t>JIRA-0021</t>
  </si>
  <si>
    <t>JIRA-0022</t>
  </si>
  <si>
    <t>JIRA-0023</t>
  </si>
  <si>
    <t>JIRA-0024</t>
  </si>
  <si>
    <t>JIRA-0025</t>
  </si>
  <si>
    <t>JIRA-0026</t>
  </si>
  <si>
    <t>JIRA-0027</t>
  </si>
  <si>
    <t>JIRA-0028</t>
  </si>
  <si>
    <t>JIRA-0029</t>
  </si>
  <si>
    <t>JIRA-0030</t>
  </si>
  <si>
    <t>Short Description of JIRA-0001</t>
  </si>
  <si>
    <t>Short Description of JIRA-0002</t>
  </si>
  <si>
    <t>Short Description of JIRA-0003</t>
  </si>
  <si>
    <t>Short Description of JIRA-0005</t>
  </si>
  <si>
    <t>Short Description of JIRA-0006</t>
  </si>
  <si>
    <t>Short Description of JIRA-0007</t>
  </si>
  <si>
    <t>Short Description of JIRA-0008</t>
  </si>
  <si>
    <t>Short Description of JIRA-0009</t>
  </si>
  <si>
    <t>Short Description of JIRA-0010</t>
  </si>
  <si>
    <t>Short Description of JIRA-0011</t>
  </si>
  <si>
    <t>Short Description of JIRA-0012</t>
  </si>
  <si>
    <t>Short Description of JIRA-0013</t>
  </si>
  <si>
    <t>Short Description of JIRA-0014</t>
  </si>
  <si>
    <t>Short Description of JIRA-0015</t>
  </si>
  <si>
    <t>Short Description of JIRA-0016</t>
  </si>
  <si>
    <t>Short Description of JIRA-0017</t>
  </si>
  <si>
    <t>Short Description of JIRA-0018</t>
  </si>
  <si>
    <t>Short Description of JIRA-0019</t>
  </si>
  <si>
    <t>Short Description of JIRA-0020</t>
  </si>
  <si>
    <t>Short Description of JIRA-0021</t>
  </si>
  <si>
    <t>Short Description of JIRA-0022</t>
  </si>
  <si>
    <t>Short Description of JIRA-0023</t>
  </si>
  <si>
    <t>Short Description of JIRA-0024</t>
  </si>
  <si>
    <t>Short Description of JIRA-0025</t>
  </si>
  <si>
    <t>Short Description of JIRA-0026</t>
  </si>
  <si>
    <t>Short Description of JIRA-0027</t>
  </si>
  <si>
    <t>Short Description of JIRA-0028</t>
  </si>
  <si>
    <t>Short Description of JIRA-0029</t>
  </si>
  <si>
    <t>Short Description of JIRA-0030</t>
  </si>
  <si>
    <t>JIRA-0050</t>
  </si>
  <si>
    <t>Short Description of JIRA-0050</t>
  </si>
  <si>
    <t>JIRA-0052</t>
  </si>
  <si>
    <t>JIRA-0053</t>
  </si>
  <si>
    <t>JIRA-0055</t>
  </si>
  <si>
    <t>Short Description of JIRA-0052</t>
  </si>
  <si>
    <t>Short Description of JIRA-0053</t>
  </si>
  <si>
    <t>Short Description of JIRA-0055</t>
  </si>
  <si>
    <t>Customer Service Bucket</t>
  </si>
  <si>
    <t xml:space="preserve">%Load </t>
  </si>
  <si>
    <t>Burn Rate, ECDs/Week</t>
  </si>
  <si>
    <t>company day</t>
  </si>
  <si>
    <t>Not Yet Started</t>
  </si>
  <si>
    <t>ECDs Available</t>
  </si>
  <si>
    <t>ECDs Required</t>
  </si>
  <si>
    <t>ECDs Remaining</t>
  </si>
  <si>
    <t>Dev Team Assigned</t>
  </si>
  <si>
    <t xml:space="preserve">   As at (last updated date):</t>
  </si>
  <si>
    <t>Devs</t>
  </si>
  <si>
    <t>ECDs To-Date</t>
  </si>
  <si>
    <t>Christmas Day</t>
  </si>
  <si>
    <t>Boxing Day</t>
  </si>
  <si>
    <t>New Year's Day</t>
  </si>
  <si>
    <t>Family Day</t>
  </si>
  <si>
    <t xml:space="preserve">Sample Horizon Plan </t>
  </si>
  <si>
    <t>by David A. Penny</t>
  </si>
  <si>
    <t>https://modsoftman.com/hp-sheet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</si>
</sst>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0.00_);[Red]\(0.00\)"/>
    <numFmt numFmtId="166" formatCode="[$-1009]mmmm\ d\,\ yyyy;@"/>
    <numFmt numFmtId="167" formatCode="0_);[Red]\(0\)"/>
    <numFmt numFmtId="168" formatCode="[$-409]mmmm\ d\,\ yyyy;@"/>
    <numFmt numFmtId="169" formatCode="0.0"/>
    <numFmt numFmtId="170" formatCode="_([$$-409]* #,##0.00_);_([$$-409]* \(#,##0.00\);_([$$-409]* &quot;-&quot;??_);_(@_)"/>
    <numFmt numFmtId="171" formatCode="_(&quot;$&quot;* #,##0_);_(&quot;$&quot;* \(#,##0\);_(&quot;$&quot;* &quot;-&quot;??_);_(@_)"/>
  </numFmts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8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sz val="10"/>
      <color rgb="FF44444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indexed="18"/>
      <name val="Arial"/>
      <family val="2"/>
    </font>
    <font>
      <u/>
      <sz val="10"/>
      <color theme="10"/>
      <name val="Arial"/>
    </font>
    <font>
      <b/>
      <i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darkUp">
        <bgColor theme="4" tint="0.79995117038483843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6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74">
    <xf numFmtId="0" fontId="0" fillId="0" borderId="0" xfId="0"/>
    <xf numFmtId="0" fontId="4" fillId="0" borderId="0" xfId="0" applyFont="1"/>
    <xf numFmtId="0" fontId="2" fillId="2" borderId="1" xfId="0" applyFont="1" applyFill="1" applyBorder="1"/>
    <xf numFmtId="0" fontId="5" fillId="0" borderId="0" xfId="0" applyFont="1"/>
    <xf numFmtId="14" fontId="0" fillId="0" borderId="0" xfId="0" applyNumberFormat="1"/>
    <xf numFmtId="0" fontId="0" fillId="0" borderId="0" xfId="0" applyAlignment="1">
      <alignment vertical="top" wrapText="1"/>
    </xf>
    <xf numFmtId="166" fontId="5" fillId="3" borderId="1" xfId="0" applyNumberFormat="1" applyFont="1" applyFill="1" applyBorder="1"/>
    <xf numFmtId="166" fontId="5" fillId="0" borderId="1" xfId="0" applyNumberFormat="1" applyFont="1" applyBorder="1"/>
    <xf numFmtId="166" fontId="0" fillId="0" borderId="0" xfId="0" applyNumberFormat="1"/>
    <xf numFmtId="0" fontId="0" fillId="4" borderId="1" xfId="0" applyFill="1" applyBorder="1"/>
    <xf numFmtId="0" fontId="0" fillId="0" borderId="0" xfId="0" applyAlignment="1">
      <alignment vertical="top"/>
    </xf>
    <xf numFmtId="0" fontId="0" fillId="7" borderId="1" xfId="0" applyFill="1" applyBorder="1"/>
    <xf numFmtId="9" fontId="0" fillId="7" borderId="1" xfId="0" applyNumberFormat="1" applyFill="1" applyBorder="1"/>
    <xf numFmtId="2" fontId="0" fillId="7" borderId="1" xfId="0" applyNumberFormat="1" applyFill="1" applyBorder="1"/>
    <xf numFmtId="165" fontId="0" fillId="7" borderId="1" xfId="0" applyNumberFormat="1" applyFill="1" applyBorder="1"/>
    <xf numFmtId="0" fontId="8" fillId="8" borderId="1" xfId="0" applyFont="1" applyFill="1" applyBorder="1"/>
    <xf numFmtId="166" fontId="0" fillId="7" borderId="1" xfId="0" applyNumberFormat="1" applyFill="1" applyBorder="1"/>
    <xf numFmtId="2" fontId="6" fillId="9" borderId="1" xfId="0" applyNumberFormat="1" applyFont="1" applyFill="1" applyBorder="1"/>
    <xf numFmtId="2" fontId="0" fillId="9" borderId="1" xfId="0" applyNumberFormat="1" applyFill="1" applyBorder="1"/>
    <xf numFmtId="0" fontId="8" fillId="5" borderId="1" xfId="0" applyFont="1" applyFill="1" applyBorder="1"/>
    <xf numFmtId="0" fontId="5" fillId="7" borderId="1" xfId="0" applyFont="1" applyFill="1" applyBorder="1"/>
    <xf numFmtId="166" fontId="0" fillId="13" borderId="1" xfId="0" applyNumberFormat="1" applyFill="1" applyBorder="1"/>
    <xf numFmtId="1" fontId="0" fillId="4" borderId="1" xfId="0" applyNumberFormat="1" applyFill="1" applyBorder="1"/>
    <xf numFmtId="1" fontId="5" fillId="0" borderId="1" xfId="0" applyNumberFormat="1" applyFont="1" applyBorder="1"/>
    <xf numFmtId="1" fontId="5" fillId="11" borderId="1" xfId="0" applyNumberFormat="1" applyFont="1" applyFill="1" applyBorder="1"/>
    <xf numFmtId="1" fontId="0" fillId="0" borderId="0" xfId="0" applyNumberFormat="1"/>
    <xf numFmtId="1" fontId="0" fillId="0" borderId="1" xfId="0" applyNumberFormat="1" applyBorder="1"/>
    <xf numFmtId="1" fontId="0" fillId="6" borderId="1" xfId="0" applyNumberFormat="1" applyFill="1" applyBorder="1"/>
    <xf numFmtId="166" fontId="0" fillId="0" borderId="1" xfId="0" applyNumberFormat="1" applyBorder="1"/>
    <xf numFmtId="0" fontId="2" fillId="7" borderId="1" xfId="0" applyFont="1" applyFill="1" applyBorder="1"/>
    <xf numFmtId="9" fontId="2" fillId="14" borderId="1" xfId="0" applyNumberFormat="1" applyFont="1" applyFill="1" applyBorder="1"/>
    <xf numFmtId="0" fontId="2" fillId="14" borderId="1" xfId="0" applyFont="1" applyFill="1" applyBorder="1"/>
    <xf numFmtId="2" fontId="2" fillId="14" borderId="1" xfId="0" applyNumberFormat="1" applyFont="1" applyFill="1" applyBorder="1"/>
    <xf numFmtId="1" fontId="0" fillId="7" borderId="1" xfId="0" applyNumberFormat="1" applyFill="1" applyBorder="1"/>
    <xf numFmtId="0" fontId="9" fillId="0" borderId="0" xfId="0" applyFont="1"/>
    <xf numFmtId="0" fontId="7" fillId="0" borderId="0" xfId="0" applyFont="1" applyAlignment="1">
      <alignment vertical="top"/>
    </xf>
    <xf numFmtId="0" fontId="0" fillId="0" borderId="0" xfId="0" applyAlignment="1">
      <alignment horizontal="left" vertical="top" indent="1"/>
    </xf>
    <xf numFmtId="2" fontId="0" fillId="0" borderId="0" xfId="0" applyNumberFormat="1" applyAlignment="1">
      <alignment vertical="top"/>
    </xf>
    <xf numFmtId="166" fontId="5" fillId="13" borderId="1" xfId="0" applyNumberFormat="1" applyFont="1" applyFill="1" applyBorder="1"/>
    <xf numFmtId="2" fontId="0" fillId="6" borderId="1" xfId="0" applyNumberFormat="1" applyFill="1" applyBorder="1"/>
    <xf numFmtId="2" fontId="0" fillId="0" borderId="0" xfId="0" applyNumberFormat="1"/>
    <xf numFmtId="2" fontId="0" fillId="0" borderId="1" xfId="0" applyNumberFormat="1" applyBorder="1"/>
    <xf numFmtId="167" fontId="2" fillId="7" borderId="1" xfId="0" applyNumberFormat="1" applyFont="1" applyFill="1" applyBorder="1"/>
    <xf numFmtId="9" fontId="2" fillId="7" borderId="1" xfId="0" applyNumberFormat="1" applyFont="1" applyFill="1" applyBorder="1" applyAlignment="1">
      <alignment horizontal="right"/>
    </xf>
    <xf numFmtId="0" fontId="2" fillId="9" borderId="1" xfId="0" applyFont="1" applyFill="1" applyBorder="1"/>
    <xf numFmtId="0" fontId="7" fillId="12" borderId="1" xfId="0" applyFont="1" applyFill="1" applyBorder="1" applyAlignment="1">
      <alignment vertical="top"/>
    </xf>
    <xf numFmtId="0" fontId="0" fillId="12" borderId="1" xfId="0" applyFill="1" applyBorder="1" applyAlignment="1">
      <alignment vertical="top"/>
    </xf>
    <xf numFmtId="0" fontId="0" fillId="10" borderId="1" xfId="0" applyFill="1" applyBorder="1" applyAlignment="1">
      <alignment vertical="top"/>
    </xf>
    <xf numFmtId="0" fontId="0" fillId="10" borderId="1" xfId="0" applyFill="1" applyBorder="1" applyAlignment="1">
      <alignment horizontal="left" vertical="top" indent="2"/>
    </xf>
    <xf numFmtId="166" fontId="5" fillId="12" borderId="1" xfId="0" applyNumberFormat="1" applyFont="1" applyFill="1" applyBorder="1"/>
    <xf numFmtId="1" fontId="5" fillId="12" borderId="1" xfId="0" applyNumberFormat="1" applyFont="1" applyFill="1" applyBorder="1"/>
    <xf numFmtId="0" fontId="10" fillId="0" borderId="1" xfId="0" applyFont="1" applyBorder="1"/>
    <xf numFmtId="2" fontId="0" fillId="10" borderId="1" xfId="0" applyNumberFormat="1" applyFill="1" applyBorder="1"/>
    <xf numFmtId="2" fontId="0" fillId="12" borderId="1" xfId="0" applyNumberFormat="1" applyFill="1" applyBorder="1"/>
    <xf numFmtId="0" fontId="10" fillId="12" borderId="1" xfId="0" applyFont="1" applyFill="1" applyBorder="1"/>
    <xf numFmtId="0" fontId="5" fillId="16" borderId="1" xfId="0" applyFont="1" applyFill="1" applyBorder="1"/>
    <xf numFmtId="2" fontId="0" fillId="16" borderId="1" xfId="0" applyNumberFormat="1" applyFill="1" applyBorder="1"/>
    <xf numFmtId="0" fontId="5" fillId="17" borderId="1" xfId="0" applyFont="1" applyFill="1" applyBorder="1"/>
    <xf numFmtId="2" fontId="0" fillId="17" borderId="1" xfId="0" applyNumberFormat="1" applyFill="1" applyBorder="1"/>
    <xf numFmtId="0" fontId="5" fillId="18" borderId="1" xfId="0" applyFont="1" applyFill="1" applyBorder="1"/>
    <xf numFmtId="2" fontId="0" fillId="18" borderId="1" xfId="0" applyNumberFormat="1" applyFill="1" applyBorder="1"/>
    <xf numFmtId="168" fontId="0" fillId="7" borderId="1" xfId="0" applyNumberFormat="1" applyFill="1" applyBorder="1"/>
    <xf numFmtId="0" fontId="5" fillId="10" borderId="1" xfId="0" applyFont="1" applyFill="1" applyBorder="1"/>
    <xf numFmtId="1" fontId="0" fillId="12" borderId="1" xfId="0" applyNumberFormat="1" applyFill="1" applyBorder="1"/>
    <xf numFmtId="0" fontId="5" fillId="12" borderId="1" xfId="0" applyFont="1" applyFill="1" applyBorder="1"/>
    <xf numFmtId="0" fontId="5" fillId="10" borderId="1" xfId="0" applyFont="1" applyFill="1" applyBorder="1" applyAlignment="1">
      <alignment horizontal="left" vertical="top" indent="2"/>
    </xf>
    <xf numFmtId="0" fontId="5" fillId="19" borderId="1" xfId="0" applyFont="1" applyFill="1" applyBorder="1"/>
    <xf numFmtId="2" fontId="0" fillId="19" borderId="1" xfId="0" applyNumberFormat="1" applyFill="1" applyBorder="1"/>
    <xf numFmtId="0" fontId="5" fillId="10" borderId="7" xfId="0" applyFont="1" applyFill="1" applyBorder="1"/>
    <xf numFmtId="0" fontId="0" fillId="10" borderId="7" xfId="0" applyFill="1" applyBorder="1" applyAlignment="1">
      <alignment vertical="top"/>
    </xf>
    <xf numFmtId="0" fontId="0" fillId="10" borderId="8" xfId="0" applyFill="1" applyBorder="1" applyAlignment="1">
      <alignment vertical="top"/>
    </xf>
    <xf numFmtId="0" fontId="5" fillId="10" borderId="1" xfId="0" applyFont="1" applyFill="1" applyBorder="1" applyAlignment="1">
      <alignment vertical="top"/>
    </xf>
    <xf numFmtId="169" fontId="0" fillId="0" borderId="0" xfId="0" applyNumberFormat="1"/>
    <xf numFmtId="0" fontId="0" fillId="10" borderId="3" xfId="0" applyFill="1" applyBorder="1"/>
    <xf numFmtId="0" fontId="2" fillId="10" borderId="2" xfId="0" applyFont="1" applyFill="1" applyBorder="1"/>
    <xf numFmtId="0" fontId="2" fillId="12" borderId="2" xfId="0" applyFont="1" applyFill="1" applyBorder="1"/>
    <xf numFmtId="0" fontId="2" fillId="12" borderId="3" xfId="0" applyFont="1" applyFill="1" applyBorder="1"/>
    <xf numFmtId="166" fontId="0" fillId="13" borderId="6" xfId="0" applyNumberFormat="1" applyFill="1" applyBorder="1"/>
    <xf numFmtId="1" fontId="0" fillId="0" borderId="6" xfId="0" applyNumberFormat="1" applyBorder="1"/>
    <xf numFmtId="166" fontId="0" fillId="0" borderId="7" xfId="0" applyNumberFormat="1" applyBorder="1"/>
    <xf numFmtId="166" fontId="0" fillId="0" borderId="6" xfId="0" applyNumberFormat="1" applyBorder="1"/>
    <xf numFmtId="2" fontId="0" fillId="10" borderId="6" xfId="0" applyNumberFormat="1" applyFill="1" applyBorder="1"/>
    <xf numFmtId="0" fontId="5" fillId="10" borderId="7" xfId="0" applyFont="1" applyFill="1" applyBorder="1" applyAlignment="1">
      <alignment horizontal="left" vertical="top" indent="2"/>
    </xf>
    <xf numFmtId="0" fontId="2" fillId="9" borderId="2" xfId="0" applyFont="1" applyFill="1" applyBorder="1"/>
    <xf numFmtId="0" fontId="2" fillId="9" borderId="3" xfId="0" applyFont="1" applyFill="1" applyBorder="1"/>
    <xf numFmtId="165" fontId="2" fillId="20" borderId="1" xfId="0" applyNumberFormat="1" applyFont="1" applyFill="1" applyBorder="1"/>
    <xf numFmtId="2" fontId="2" fillId="9" borderId="3" xfId="0" applyNumberFormat="1" applyFont="1" applyFill="1" applyBorder="1"/>
    <xf numFmtId="0" fontId="8" fillId="8" borderId="5" xfId="0" applyFont="1" applyFill="1" applyBorder="1"/>
    <xf numFmtId="9" fontId="0" fillId="20" borderId="1" xfId="1" applyFont="1" applyFill="1" applyBorder="1"/>
    <xf numFmtId="0" fontId="5" fillId="21" borderId="2" xfId="0" applyFont="1" applyFill="1" applyBorder="1"/>
    <xf numFmtId="165" fontId="2" fillId="21" borderId="1" xfId="0" applyNumberFormat="1" applyFont="1" applyFill="1" applyBorder="1"/>
    <xf numFmtId="9" fontId="0" fillId="21" borderId="1" xfId="1" applyFont="1" applyFill="1" applyBorder="1"/>
    <xf numFmtId="0" fontId="2" fillId="9" borderId="10" xfId="0" applyFont="1" applyFill="1" applyBorder="1"/>
    <xf numFmtId="2" fontId="2" fillId="9" borderId="10" xfId="0" applyNumberFormat="1" applyFont="1" applyFill="1" applyBorder="1"/>
    <xf numFmtId="165" fontId="2" fillId="20" borderId="7" xfId="0" applyNumberFormat="1" applyFont="1" applyFill="1" applyBorder="1"/>
    <xf numFmtId="0" fontId="5" fillId="21" borderId="1" xfId="0" applyFont="1" applyFill="1" applyBorder="1"/>
    <xf numFmtId="0" fontId="6" fillId="9" borderId="8" xfId="0" applyFont="1" applyFill="1" applyBorder="1"/>
    <xf numFmtId="0" fontId="5" fillId="0" borderId="1" xfId="0" applyFont="1" applyBorder="1"/>
    <xf numFmtId="0" fontId="5" fillId="10" borderId="9" xfId="0" applyFont="1" applyFill="1" applyBorder="1"/>
    <xf numFmtId="2" fontId="0" fillId="10" borderId="9" xfId="0" applyNumberFormat="1" applyFill="1" applyBorder="1"/>
    <xf numFmtId="170" fontId="0" fillId="0" borderId="0" xfId="0" applyNumberFormat="1" applyAlignment="1">
      <alignment vertical="top"/>
    </xf>
    <xf numFmtId="171" fontId="0" fillId="0" borderId="0" xfId="2" applyNumberFormat="1" applyFont="1"/>
    <xf numFmtId="166" fontId="5" fillId="22" borderId="1" xfId="0" applyNumberFormat="1" applyFont="1" applyFill="1" applyBorder="1"/>
    <xf numFmtId="2" fontId="0" fillId="10" borderId="1" xfId="0" applyNumberFormat="1" applyFill="1" applyBorder="1" applyAlignment="1">
      <alignment vertical="top"/>
    </xf>
    <xf numFmtId="2" fontId="10" fillId="0" borderId="1" xfId="0" applyNumberFormat="1" applyFont="1" applyBorder="1"/>
    <xf numFmtId="1" fontId="13" fillId="7" borderId="1" xfId="0" applyNumberFormat="1" applyFont="1" applyFill="1" applyBorder="1"/>
    <xf numFmtId="0" fontId="13" fillId="7" borderId="1" xfId="0" applyFont="1" applyFill="1" applyBorder="1" applyAlignment="1">
      <alignment horizontal="right"/>
    </xf>
    <xf numFmtId="0" fontId="5" fillId="4" borderId="1" xfId="0" applyFont="1" applyFill="1" applyBorder="1"/>
    <xf numFmtId="2" fontId="5" fillId="0" borderId="2" xfId="0" applyNumberFormat="1" applyFont="1" applyBorder="1"/>
    <xf numFmtId="2" fontId="0" fillId="0" borderId="2" xfId="0" applyNumberFormat="1" applyBorder="1"/>
    <xf numFmtId="1" fontId="5" fillId="12" borderId="2" xfId="0" applyNumberFormat="1" applyFont="1" applyFill="1" applyBorder="1"/>
    <xf numFmtId="0" fontId="10" fillId="0" borderId="2" xfId="0" applyFont="1" applyBorder="1"/>
    <xf numFmtId="0" fontId="10" fillId="12" borderId="2" xfId="0" applyFont="1" applyFill="1" applyBorder="1"/>
    <xf numFmtId="2" fontId="10" fillId="0" borderId="2" xfId="0" applyNumberFormat="1" applyFont="1" applyBorder="1"/>
    <xf numFmtId="169" fontId="0" fillId="23" borderId="1" xfId="0" applyNumberFormat="1" applyFill="1" applyBorder="1"/>
    <xf numFmtId="169" fontId="14" fillId="23" borderId="1" xfId="0" applyNumberFormat="1" applyFont="1" applyFill="1" applyBorder="1"/>
    <xf numFmtId="169" fontId="5" fillId="23" borderId="1" xfId="0" applyNumberFormat="1" applyFont="1" applyFill="1" applyBorder="1"/>
    <xf numFmtId="2" fontId="5" fillId="6" borderId="1" xfId="0" applyNumberFormat="1" applyFont="1" applyFill="1" applyBorder="1"/>
    <xf numFmtId="2" fontId="5" fillId="0" borderId="0" xfId="0" applyNumberFormat="1" applyFont="1" applyAlignment="1">
      <alignment horizontal="right"/>
    </xf>
    <xf numFmtId="169" fontId="0" fillId="7" borderId="1" xfId="0" applyNumberFormat="1" applyFill="1" applyBorder="1"/>
    <xf numFmtId="1" fontId="5" fillId="15" borderId="1" xfId="0" applyNumberFormat="1" applyFont="1" applyFill="1" applyBorder="1"/>
    <xf numFmtId="169" fontId="0" fillId="15" borderId="1" xfId="0" applyNumberFormat="1" applyFill="1" applyBorder="1"/>
    <xf numFmtId="0" fontId="5" fillId="10" borderId="8" xfId="0" applyFont="1" applyFill="1" applyBorder="1" applyAlignment="1">
      <alignment horizontal="left" vertical="top" indent="2"/>
    </xf>
    <xf numFmtId="2" fontId="2" fillId="9" borderId="1" xfId="0" applyNumberFormat="1" applyFont="1" applyFill="1" applyBorder="1"/>
    <xf numFmtId="167" fontId="2" fillId="20" borderId="8" xfId="0" applyNumberFormat="1" applyFont="1" applyFill="1" applyBorder="1"/>
    <xf numFmtId="9" fontId="2" fillId="20" borderId="1" xfId="1" applyFont="1" applyFill="1" applyBorder="1"/>
    <xf numFmtId="2" fontId="2" fillId="20" borderId="1" xfId="0" applyNumberFormat="1" applyFont="1" applyFill="1" applyBorder="1"/>
    <xf numFmtId="0" fontId="2" fillId="20" borderId="1" xfId="0" applyFont="1" applyFill="1" applyBorder="1"/>
    <xf numFmtId="0" fontId="15" fillId="20" borderId="1" xfId="0" applyFont="1" applyFill="1" applyBorder="1" applyAlignment="1">
      <alignment vertical="top"/>
    </xf>
    <xf numFmtId="1" fontId="2" fillId="9" borderId="1" xfId="0" applyNumberFormat="1" applyFont="1" applyFill="1" applyBorder="1"/>
    <xf numFmtId="0" fontId="5" fillId="12" borderId="1" xfId="0" applyFont="1" applyFill="1" applyBorder="1" applyAlignment="1">
      <alignment horizontal="left" vertical="top" indent="2"/>
    </xf>
    <xf numFmtId="2" fontId="5" fillId="12" borderId="1" xfId="0" applyNumberFormat="1" applyFont="1" applyFill="1" applyBorder="1"/>
    <xf numFmtId="1" fontId="2" fillId="10" borderId="3" xfId="0" applyNumberFormat="1" applyFont="1" applyFill="1" applyBorder="1"/>
    <xf numFmtId="1" fontId="2" fillId="10" borderId="4" xfId="0" applyNumberFormat="1" applyFont="1" applyFill="1" applyBorder="1"/>
    <xf numFmtId="1" fontId="2" fillId="12" borderId="4" xfId="0" applyNumberFormat="1" applyFont="1" applyFill="1" applyBorder="1"/>
    <xf numFmtId="2" fontId="5" fillId="9" borderId="1" xfId="0" applyNumberFormat="1" applyFont="1" applyFill="1" applyBorder="1"/>
    <xf numFmtId="2" fontId="0" fillId="0" borderId="0" xfId="0" applyNumberFormat="1" applyAlignment="1">
      <alignment horizontal="right"/>
    </xf>
    <xf numFmtId="166" fontId="0" fillId="15" borderId="1" xfId="0" applyNumberFormat="1" applyFill="1" applyBorder="1"/>
    <xf numFmtId="2" fontId="10" fillId="15" borderId="2" xfId="0" applyNumberFormat="1" applyFont="1" applyFill="1" applyBorder="1"/>
    <xf numFmtId="0" fontId="0" fillId="15" borderId="0" xfId="0" applyFill="1"/>
    <xf numFmtId="0" fontId="5" fillId="10" borderId="7" xfId="0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9" fontId="2" fillId="9" borderId="3" xfId="1" applyFont="1" applyFill="1" applyBorder="1"/>
    <xf numFmtId="1" fontId="2" fillId="9" borderId="8" xfId="0" applyNumberFormat="1" applyFont="1" applyFill="1" applyBorder="1"/>
    <xf numFmtId="167" fontId="2" fillId="9" borderId="3" xfId="0" applyNumberFormat="1" applyFont="1" applyFill="1" applyBorder="1"/>
    <xf numFmtId="1" fontId="0" fillId="16" borderId="1" xfId="0" applyNumberFormat="1" applyFill="1" applyBorder="1"/>
    <xf numFmtId="1" fontId="0" fillId="17" borderId="1" xfId="0" applyNumberFormat="1" applyFill="1" applyBorder="1"/>
    <xf numFmtId="1" fontId="0" fillId="18" borderId="1" xfId="0" applyNumberFormat="1" applyFill="1" applyBorder="1"/>
    <xf numFmtId="1" fontId="0" fillId="19" borderId="1" xfId="0" applyNumberFormat="1" applyFill="1" applyBorder="1"/>
    <xf numFmtId="9" fontId="1" fillId="16" borderId="1" xfId="1" applyFont="1" applyFill="1" applyBorder="1"/>
    <xf numFmtId="9" fontId="1" fillId="17" borderId="1" xfId="1" applyFont="1" applyFill="1" applyBorder="1"/>
    <xf numFmtId="9" fontId="1" fillId="18" borderId="1" xfId="1" applyFont="1" applyFill="1" applyBorder="1"/>
    <xf numFmtId="9" fontId="1" fillId="19" borderId="1" xfId="1" applyFont="1" applyFill="1" applyBorder="1"/>
    <xf numFmtId="166" fontId="0" fillId="24" borderId="1" xfId="0" applyNumberFormat="1" applyFill="1" applyBorder="1"/>
    <xf numFmtId="1" fontId="5" fillId="24" borderId="1" xfId="0" applyNumberFormat="1" applyFont="1" applyFill="1" applyBorder="1"/>
    <xf numFmtId="1" fontId="0" fillId="24" borderId="1" xfId="0" applyNumberFormat="1" applyFill="1" applyBorder="1"/>
    <xf numFmtId="2" fontId="10" fillId="24" borderId="2" xfId="0" applyNumberFormat="1" applyFont="1" applyFill="1" applyBorder="1"/>
    <xf numFmtId="169" fontId="5" fillId="24" borderId="1" xfId="0" applyNumberFormat="1" applyFont="1" applyFill="1" applyBorder="1"/>
    <xf numFmtId="169" fontId="0" fillId="24" borderId="1" xfId="0" applyNumberFormat="1" applyFill="1" applyBorder="1"/>
    <xf numFmtId="0" fontId="0" fillId="24" borderId="0" xfId="0" applyFill="1"/>
    <xf numFmtId="0" fontId="17" fillId="0" borderId="0" xfId="0" applyFont="1" applyAlignment="1">
      <alignment horizontal="left"/>
    </xf>
    <xf numFmtId="0" fontId="16" fillId="0" borderId="0" xfId="3" applyAlignment="1">
      <alignment vertical="top" wrapText="1"/>
    </xf>
    <xf numFmtId="0" fontId="16" fillId="0" borderId="0" xfId="3" applyAlignment="1"/>
    <xf numFmtId="0" fontId="3" fillId="0" borderId="0" xfId="0" applyFont="1" applyAlignment="1">
      <alignment horizontal="center" vertical="top"/>
    </xf>
    <xf numFmtId="1" fontId="0" fillId="15" borderId="1" xfId="0" applyNumberFormat="1" applyFill="1" applyBorder="1"/>
    <xf numFmtId="169" fontId="5" fillId="15" borderId="1" xfId="0" applyNumberFormat="1" applyFont="1" applyFill="1" applyBorder="1"/>
    <xf numFmtId="1" fontId="0" fillId="23" borderId="1" xfId="0" applyNumberFormat="1" applyFill="1" applyBorder="1"/>
    <xf numFmtId="1" fontId="5" fillId="23" borderId="1" xfId="0" applyNumberFormat="1" applyFont="1" applyFill="1" applyBorder="1"/>
    <xf numFmtId="2" fontId="10" fillId="23" borderId="2" xfId="0" applyNumberFormat="1" applyFont="1" applyFill="1" applyBorder="1"/>
    <xf numFmtId="0" fontId="10" fillId="24" borderId="2" xfId="0" applyFont="1" applyFill="1" applyBorder="1"/>
    <xf numFmtId="0" fontId="0" fillId="23" borderId="0" xfId="0" applyFill="1"/>
    <xf numFmtId="166" fontId="0" fillId="23" borderId="1" xfId="0" applyNumberFormat="1" applyFill="1" applyBorder="1"/>
    <xf numFmtId="2" fontId="0" fillId="23" borderId="1" xfId="0" applyNumberFormat="1" applyFill="1" applyBorder="1"/>
    <xf numFmtId="0" fontId="10" fillId="23" borderId="2" xfId="0" applyFont="1" applyFill="1" applyBorder="1"/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24">
    <dxf>
      <font>
        <color rgb="FF000000"/>
      </font>
      <fill>
        <patternFill patternType="solid">
          <bgColor rgb="FF548235"/>
        </patternFill>
      </fill>
    </dxf>
    <dxf>
      <font>
        <color rgb="FF305496"/>
      </font>
      <fill>
        <patternFill patternType="solid">
          <bgColor rgb="FFB4C6E7"/>
        </patternFill>
      </fill>
    </dxf>
    <dxf>
      <font>
        <color rgb="FF305496"/>
      </font>
      <fill>
        <patternFill patternType="solid">
          <bgColor rgb="FFB4C6E7"/>
        </patternFill>
      </fill>
    </dxf>
    <dxf>
      <font>
        <color rgb="FF305496"/>
      </font>
      <fill>
        <patternFill patternType="solid">
          <bgColor rgb="FFB4C6E7"/>
        </patternFill>
      </fill>
    </dxf>
    <dxf>
      <font>
        <color rgb="FF472F01"/>
      </font>
      <fill>
        <patternFill patternType="solid">
          <bgColor rgb="FFFFD966"/>
        </patternFill>
      </fill>
    </dxf>
    <dxf>
      <font>
        <color rgb="FF808080"/>
      </font>
      <fill>
        <patternFill patternType="solid">
          <bgColor rgb="FFD9D9D9"/>
        </patternFill>
      </fill>
    </dxf>
    <dxf>
      <font>
        <color rgb="FF808080"/>
      </font>
      <fill>
        <patternFill patternType="solid">
          <bgColor rgb="FFD9D9D9"/>
        </patternFill>
      </fill>
    </dxf>
    <dxf>
      <font>
        <color rgb="FF808080"/>
      </font>
      <fill>
        <patternFill patternType="solid">
          <bgColor rgb="FFD9D9D9"/>
        </patternFill>
      </fill>
    </dxf>
    <dxf>
      <font>
        <color rgb="FF000000"/>
      </font>
      <fill>
        <patternFill patternType="solid">
          <bgColor rgb="FF548235"/>
        </patternFill>
      </fill>
    </dxf>
    <dxf>
      <font>
        <color rgb="FF305496"/>
      </font>
      <fill>
        <patternFill patternType="solid">
          <bgColor rgb="FFB4C6E7"/>
        </patternFill>
      </fill>
    </dxf>
    <dxf>
      <font>
        <color rgb="FF305496"/>
      </font>
      <fill>
        <patternFill patternType="solid">
          <bgColor rgb="FFB4C6E7"/>
        </patternFill>
      </fill>
    </dxf>
    <dxf>
      <font>
        <color rgb="FF305496"/>
      </font>
      <fill>
        <patternFill patternType="solid">
          <bgColor rgb="FFB4C6E7"/>
        </patternFill>
      </fill>
    </dxf>
    <dxf>
      <font>
        <color rgb="FF472F01"/>
      </font>
      <fill>
        <patternFill patternType="solid">
          <bgColor rgb="FFFFD966"/>
        </patternFill>
      </fill>
    </dxf>
    <dxf>
      <font>
        <color rgb="FF808080"/>
      </font>
      <fill>
        <patternFill patternType="solid">
          <bgColor rgb="FFD9D9D9"/>
        </patternFill>
      </fill>
    </dxf>
    <dxf>
      <font>
        <color rgb="FF808080"/>
      </font>
      <fill>
        <patternFill patternType="solid">
          <bgColor rgb="FFD9D9D9"/>
        </patternFill>
      </fill>
    </dxf>
    <dxf>
      <font>
        <color rgb="FF808080"/>
      </font>
      <fill>
        <patternFill patternType="solid">
          <bgColor rgb="FFD9D9D9"/>
        </patternFill>
      </fill>
    </dxf>
    <dxf>
      <font>
        <color rgb="FF000000"/>
      </font>
      <fill>
        <patternFill patternType="solid">
          <bgColor rgb="FF548235"/>
        </patternFill>
      </fill>
    </dxf>
    <dxf>
      <font>
        <color rgb="FF305496"/>
      </font>
      <fill>
        <patternFill patternType="solid">
          <bgColor rgb="FFB4C6E7"/>
        </patternFill>
      </fill>
    </dxf>
    <dxf>
      <font>
        <color rgb="FF305496"/>
      </font>
      <fill>
        <patternFill patternType="solid">
          <bgColor rgb="FFB4C6E7"/>
        </patternFill>
      </fill>
    </dxf>
    <dxf>
      <font>
        <color rgb="FF305496"/>
      </font>
      <fill>
        <patternFill patternType="solid">
          <bgColor rgb="FFB4C6E7"/>
        </patternFill>
      </fill>
    </dxf>
    <dxf>
      <font>
        <color rgb="FF472F01"/>
      </font>
      <fill>
        <patternFill patternType="solid">
          <bgColor rgb="FFFFD966"/>
        </patternFill>
      </fill>
    </dxf>
    <dxf>
      <font>
        <color rgb="FF808080"/>
      </font>
      <fill>
        <patternFill patternType="solid">
          <bgColor rgb="FFD9D9D9"/>
        </patternFill>
      </fill>
    </dxf>
    <dxf>
      <font>
        <color rgb="FF808080"/>
      </font>
      <fill>
        <patternFill patternType="solid">
          <bgColor rgb="FFD9D9D9"/>
        </patternFill>
      </fill>
    </dxf>
    <dxf>
      <font>
        <color rgb="FF808080"/>
      </font>
      <fill>
        <patternFill patternType="solid">
          <bgColor rgb="FFD9D9D9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  <color rgb="FF472F01"/>
      <color rgb="FFDDE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 sz="1000"/>
              <a:t>Capacity vs. Requirement</a:t>
            </a:r>
          </a:p>
        </c:rich>
      </c:tx>
      <c:layout>
        <c:manualLayout>
          <c:xMode val="edge"/>
          <c:yMode val="edge"/>
          <c:x val="0.35778310770032296"/>
          <c:y val="1.72110385454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64116473204062E-2"/>
          <c:y val="0.10379011570228529"/>
          <c:w val="0.89761709730179384"/>
          <c:h val="0.7610609858468691"/>
        </c:manualLayout>
      </c:layout>
      <c:areaChart>
        <c:grouping val="stacked"/>
        <c:varyColors val="0"/>
        <c:ser>
          <c:idx val="0"/>
          <c:order val="0"/>
          <c:tx>
            <c:strRef>
              <c:f>'Graph Data'!$D$2</c:f>
              <c:strCache>
                <c:ptCount val="1"/>
                <c:pt idx="0">
                  <c:v>A-List Requirement</c:v>
                </c:pt>
              </c:strCache>
            </c:strRef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  <a:effectLst/>
          </c:spPr>
          <c:cat>
            <c:numRef>
              <c:f>'Graph Data'!$B$3:$B$159</c:f>
              <c:numCache>
                <c:formatCode>[$-1009]mmmm\ d\,\ yyyy;@</c:formatCode>
                <c:ptCount val="157"/>
                <c:pt idx="0">
                  <c:v>43193</c:v>
                </c:pt>
                <c:pt idx="1">
                  <c:v>43194</c:v>
                </c:pt>
                <c:pt idx="2">
                  <c:v>43195</c:v>
                </c:pt>
                <c:pt idx="3">
                  <c:v>43196</c:v>
                </c:pt>
                <c:pt idx="4">
                  <c:v>43197</c:v>
                </c:pt>
                <c:pt idx="5">
                  <c:v>43200</c:v>
                </c:pt>
                <c:pt idx="6">
                  <c:v>43201</c:v>
                </c:pt>
                <c:pt idx="7">
                  <c:v>43202</c:v>
                </c:pt>
                <c:pt idx="8">
                  <c:v>43203</c:v>
                </c:pt>
                <c:pt idx="9">
                  <c:v>43208</c:v>
                </c:pt>
                <c:pt idx="10">
                  <c:v>43209</c:v>
                </c:pt>
                <c:pt idx="11">
                  <c:v>43210</c:v>
                </c:pt>
                <c:pt idx="12">
                  <c:v>43211</c:v>
                </c:pt>
                <c:pt idx="13">
                  <c:v>43214</c:v>
                </c:pt>
                <c:pt idx="14">
                  <c:v>43215</c:v>
                </c:pt>
                <c:pt idx="15">
                  <c:v>43216</c:v>
                </c:pt>
                <c:pt idx="16">
                  <c:v>43217</c:v>
                </c:pt>
                <c:pt idx="17">
                  <c:v>43218</c:v>
                </c:pt>
                <c:pt idx="18">
                  <c:v>43221</c:v>
                </c:pt>
                <c:pt idx="19">
                  <c:v>43222</c:v>
                </c:pt>
                <c:pt idx="20">
                  <c:v>43223</c:v>
                </c:pt>
                <c:pt idx="21">
                  <c:v>43224</c:v>
                </c:pt>
                <c:pt idx="22">
                  <c:v>43225</c:v>
                </c:pt>
                <c:pt idx="23">
                  <c:v>43228</c:v>
                </c:pt>
                <c:pt idx="24">
                  <c:v>43229</c:v>
                </c:pt>
                <c:pt idx="25">
                  <c:v>43230</c:v>
                </c:pt>
                <c:pt idx="26">
                  <c:v>43231</c:v>
                </c:pt>
                <c:pt idx="27">
                  <c:v>43232</c:v>
                </c:pt>
                <c:pt idx="28">
                  <c:v>43235</c:v>
                </c:pt>
                <c:pt idx="29">
                  <c:v>43236</c:v>
                </c:pt>
                <c:pt idx="30">
                  <c:v>43237</c:v>
                </c:pt>
                <c:pt idx="31">
                  <c:v>43238</c:v>
                </c:pt>
                <c:pt idx="32">
                  <c:v>43239</c:v>
                </c:pt>
                <c:pt idx="33">
                  <c:v>43243</c:v>
                </c:pt>
                <c:pt idx="34">
                  <c:v>43244</c:v>
                </c:pt>
                <c:pt idx="35">
                  <c:v>43245</c:v>
                </c:pt>
                <c:pt idx="36">
                  <c:v>43249</c:v>
                </c:pt>
                <c:pt idx="37">
                  <c:v>43250</c:v>
                </c:pt>
                <c:pt idx="38">
                  <c:v>43251</c:v>
                </c:pt>
                <c:pt idx="39">
                  <c:v>43252</c:v>
                </c:pt>
                <c:pt idx="40">
                  <c:v>43253</c:v>
                </c:pt>
                <c:pt idx="41">
                  <c:v>43256</c:v>
                </c:pt>
                <c:pt idx="42">
                  <c:v>43257</c:v>
                </c:pt>
                <c:pt idx="43">
                  <c:v>43258</c:v>
                </c:pt>
                <c:pt idx="44">
                  <c:v>43259</c:v>
                </c:pt>
                <c:pt idx="45">
                  <c:v>43260</c:v>
                </c:pt>
                <c:pt idx="46">
                  <c:v>43263</c:v>
                </c:pt>
                <c:pt idx="47">
                  <c:v>43264</c:v>
                </c:pt>
                <c:pt idx="48">
                  <c:v>43265</c:v>
                </c:pt>
                <c:pt idx="49">
                  <c:v>43266</c:v>
                </c:pt>
                <c:pt idx="50">
                  <c:v>43267</c:v>
                </c:pt>
                <c:pt idx="51">
                  <c:v>43270</c:v>
                </c:pt>
                <c:pt idx="52">
                  <c:v>43271</c:v>
                </c:pt>
                <c:pt idx="53">
                  <c:v>43272</c:v>
                </c:pt>
                <c:pt idx="54">
                  <c:v>43273</c:v>
                </c:pt>
                <c:pt idx="55">
                  <c:v>43274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43285</c:v>
                </c:pt>
                <c:pt idx="61">
                  <c:v>43286</c:v>
                </c:pt>
                <c:pt idx="62">
                  <c:v>43287</c:v>
                </c:pt>
                <c:pt idx="63">
                  <c:v>43288</c:v>
                </c:pt>
                <c:pt idx="64">
                  <c:v>43291</c:v>
                </c:pt>
                <c:pt idx="65">
                  <c:v>43292</c:v>
                </c:pt>
                <c:pt idx="66">
                  <c:v>43293</c:v>
                </c:pt>
                <c:pt idx="67">
                  <c:v>43294</c:v>
                </c:pt>
                <c:pt idx="68">
                  <c:v>43295</c:v>
                </c:pt>
                <c:pt idx="69">
                  <c:v>43298</c:v>
                </c:pt>
                <c:pt idx="70">
                  <c:v>43299</c:v>
                </c:pt>
                <c:pt idx="71">
                  <c:v>43300</c:v>
                </c:pt>
                <c:pt idx="72">
                  <c:v>43301</c:v>
                </c:pt>
                <c:pt idx="73">
                  <c:v>43302</c:v>
                </c:pt>
                <c:pt idx="74">
                  <c:v>43305</c:v>
                </c:pt>
                <c:pt idx="75">
                  <c:v>43306</c:v>
                </c:pt>
                <c:pt idx="76">
                  <c:v>43307</c:v>
                </c:pt>
                <c:pt idx="77">
                  <c:v>43308</c:v>
                </c:pt>
                <c:pt idx="78">
                  <c:v>43313</c:v>
                </c:pt>
                <c:pt idx="79">
                  <c:v>43314</c:v>
                </c:pt>
                <c:pt idx="80">
                  <c:v>43315</c:v>
                </c:pt>
                <c:pt idx="81">
                  <c:v>43316</c:v>
                </c:pt>
                <c:pt idx="82">
                  <c:v>43319</c:v>
                </c:pt>
                <c:pt idx="83">
                  <c:v>43320</c:v>
                </c:pt>
                <c:pt idx="84">
                  <c:v>43321</c:v>
                </c:pt>
                <c:pt idx="85">
                  <c:v>43322</c:v>
                </c:pt>
                <c:pt idx="86">
                  <c:v>43323</c:v>
                </c:pt>
                <c:pt idx="87">
                  <c:v>43326</c:v>
                </c:pt>
                <c:pt idx="88">
                  <c:v>43327</c:v>
                </c:pt>
                <c:pt idx="89">
                  <c:v>43328</c:v>
                </c:pt>
                <c:pt idx="90">
                  <c:v>43329</c:v>
                </c:pt>
                <c:pt idx="91">
                  <c:v>43330</c:v>
                </c:pt>
                <c:pt idx="92">
                  <c:v>43333</c:v>
                </c:pt>
                <c:pt idx="93">
                  <c:v>43334</c:v>
                </c:pt>
                <c:pt idx="94">
                  <c:v>43335</c:v>
                </c:pt>
                <c:pt idx="95">
                  <c:v>43336</c:v>
                </c:pt>
                <c:pt idx="96">
                  <c:v>43337</c:v>
                </c:pt>
                <c:pt idx="97">
                  <c:v>43340</c:v>
                </c:pt>
                <c:pt idx="98">
                  <c:v>43341</c:v>
                </c:pt>
                <c:pt idx="99">
                  <c:v>43342</c:v>
                </c:pt>
                <c:pt idx="100">
                  <c:v>43343</c:v>
                </c:pt>
                <c:pt idx="101">
                  <c:v>43348</c:v>
                </c:pt>
                <c:pt idx="102">
                  <c:v>43349</c:v>
                </c:pt>
                <c:pt idx="103">
                  <c:v>43350</c:v>
                </c:pt>
                <c:pt idx="104">
                  <c:v>43351</c:v>
                </c:pt>
                <c:pt idx="105">
                  <c:v>43354</c:v>
                </c:pt>
                <c:pt idx="106">
                  <c:v>43355</c:v>
                </c:pt>
                <c:pt idx="107">
                  <c:v>43356</c:v>
                </c:pt>
                <c:pt idx="108">
                  <c:v>43357</c:v>
                </c:pt>
                <c:pt idx="109">
                  <c:v>43358</c:v>
                </c:pt>
                <c:pt idx="110">
                  <c:v>43361</c:v>
                </c:pt>
                <c:pt idx="111">
                  <c:v>43362</c:v>
                </c:pt>
                <c:pt idx="112">
                  <c:v>43363</c:v>
                </c:pt>
                <c:pt idx="113">
                  <c:v>43364</c:v>
                </c:pt>
                <c:pt idx="114">
                  <c:v>43365</c:v>
                </c:pt>
                <c:pt idx="115">
                  <c:v>43368</c:v>
                </c:pt>
                <c:pt idx="116">
                  <c:v>43369</c:v>
                </c:pt>
                <c:pt idx="117">
                  <c:v>43370</c:v>
                </c:pt>
                <c:pt idx="118">
                  <c:v>43371</c:v>
                </c:pt>
                <c:pt idx="119">
                  <c:v>43372</c:v>
                </c:pt>
                <c:pt idx="120">
                  <c:v>43375</c:v>
                </c:pt>
                <c:pt idx="121">
                  <c:v>43376</c:v>
                </c:pt>
                <c:pt idx="122">
                  <c:v>43377</c:v>
                </c:pt>
                <c:pt idx="123">
                  <c:v>43378</c:v>
                </c:pt>
                <c:pt idx="124">
                  <c:v>43383</c:v>
                </c:pt>
                <c:pt idx="125">
                  <c:v>43384</c:v>
                </c:pt>
                <c:pt idx="126">
                  <c:v>43385</c:v>
                </c:pt>
                <c:pt idx="127">
                  <c:v>43386</c:v>
                </c:pt>
                <c:pt idx="128">
                  <c:v>43389</c:v>
                </c:pt>
                <c:pt idx="129">
                  <c:v>43390</c:v>
                </c:pt>
                <c:pt idx="130">
                  <c:v>43391</c:v>
                </c:pt>
                <c:pt idx="131">
                  <c:v>43392</c:v>
                </c:pt>
                <c:pt idx="132">
                  <c:v>43393</c:v>
                </c:pt>
                <c:pt idx="133">
                  <c:v>43396</c:v>
                </c:pt>
                <c:pt idx="134">
                  <c:v>43397</c:v>
                </c:pt>
                <c:pt idx="135">
                  <c:v>43398</c:v>
                </c:pt>
                <c:pt idx="136">
                  <c:v>43399</c:v>
                </c:pt>
                <c:pt idx="137">
                  <c:v>43400</c:v>
                </c:pt>
                <c:pt idx="138">
                  <c:v>43403</c:v>
                </c:pt>
                <c:pt idx="139">
                  <c:v>43404</c:v>
                </c:pt>
                <c:pt idx="140">
                  <c:v>43405</c:v>
                </c:pt>
                <c:pt idx="141">
                  <c:v>43406</c:v>
                </c:pt>
                <c:pt idx="142">
                  <c:v>43407</c:v>
                </c:pt>
                <c:pt idx="143">
                  <c:v>43410</c:v>
                </c:pt>
                <c:pt idx="144">
                  <c:v>43411</c:v>
                </c:pt>
                <c:pt idx="145">
                  <c:v>43412</c:v>
                </c:pt>
                <c:pt idx="146">
                  <c:v>43413</c:v>
                </c:pt>
                <c:pt idx="147">
                  <c:v>43414</c:v>
                </c:pt>
                <c:pt idx="148">
                  <c:v>43417</c:v>
                </c:pt>
                <c:pt idx="149">
                  <c:v>43418</c:v>
                </c:pt>
                <c:pt idx="150">
                  <c:v>43419</c:v>
                </c:pt>
                <c:pt idx="151">
                  <c:v>43420</c:v>
                </c:pt>
                <c:pt idx="152">
                  <c:v>43421</c:v>
                </c:pt>
                <c:pt idx="153">
                  <c:v>43424</c:v>
                </c:pt>
                <c:pt idx="154">
                  <c:v>43425</c:v>
                </c:pt>
                <c:pt idx="155">
                  <c:v>43426</c:v>
                </c:pt>
                <c:pt idx="156">
                  <c:v>43427</c:v>
                </c:pt>
              </c:numCache>
            </c:numRef>
          </c:cat>
          <c:val>
            <c:numRef>
              <c:f>'Graph Data'!$D$3:$D$159</c:f>
              <c:numCache>
                <c:formatCode>0</c:formatCode>
                <c:ptCount val="15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346</c:v>
                </c:pt>
                <c:pt idx="13">
                  <c:v>346</c:v>
                </c:pt>
                <c:pt idx="14">
                  <c:v>346</c:v>
                </c:pt>
                <c:pt idx="15">
                  <c:v>346</c:v>
                </c:pt>
                <c:pt idx="16">
                  <c:v>346</c:v>
                </c:pt>
                <c:pt idx="17">
                  <c:v>346</c:v>
                </c:pt>
                <c:pt idx="18">
                  <c:v>346</c:v>
                </c:pt>
                <c:pt idx="19">
                  <c:v>463</c:v>
                </c:pt>
                <c:pt idx="20">
                  <c:v>463</c:v>
                </c:pt>
                <c:pt idx="21">
                  <c:v>463</c:v>
                </c:pt>
                <c:pt idx="22">
                  <c:v>463</c:v>
                </c:pt>
                <c:pt idx="23">
                  <c:v>463</c:v>
                </c:pt>
                <c:pt idx="24">
                  <c:v>500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761</c:v>
                </c:pt>
                <c:pt idx="29">
                  <c:v>756.21</c:v>
                </c:pt>
                <c:pt idx="30">
                  <c:v>751.42000000000007</c:v>
                </c:pt>
                <c:pt idx="31">
                  <c:v>746.63000000000011</c:v>
                </c:pt>
                <c:pt idx="32">
                  <c:v>741.84000000000015</c:v>
                </c:pt>
                <c:pt idx="33">
                  <c:v>737.05000000000018</c:v>
                </c:pt>
                <c:pt idx="34">
                  <c:v>732.26000000000022</c:v>
                </c:pt>
                <c:pt idx="35">
                  <c:v>727.47000000000025</c:v>
                </c:pt>
                <c:pt idx="36">
                  <c:v>722.68000000000029</c:v>
                </c:pt>
                <c:pt idx="37">
                  <c:v>912</c:v>
                </c:pt>
                <c:pt idx="38">
                  <c:v>912</c:v>
                </c:pt>
                <c:pt idx="39">
                  <c:v>900</c:v>
                </c:pt>
                <c:pt idx="40">
                  <c:v>890</c:v>
                </c:pt>
                <c:pt idx="41">
                  <c:v>764</c:v>
                </c:pt>
                <c:pt idx="42">
                  <c:v>754</c:v>
                </c:pt>
                <c:pt idx="43">
                  <c:v>744</c:v>
                </c:pt>
                <c:pt idx="44">
                  <c:v>985</c:v>
                </c:pt>
                <c:pt idx="45">
                  <c:v>985</c:v>
                </c:pt>
                <c:pt idx="46">
                  <c:v>975</c:v>
                </c:pt>
                <c:pt idx="47">
                  <c:v>965</c:v>
                </c:pt>
                <c:pt idx="48">
                  <c:v>955</c:v>
                </c:pt>
                <c:pt idx="49">
                  <c:v>945</c:v>
                </c:pt>
                <c:pt idx="50">
                  <c:v>1021</c:v>
                </c:pt>
                <c:pt idx="51">
                  <c:v>875</c:v>
                </c:pt>
                <c:pt idx="52">
                  <c:v>870</c:v>
                </c:pt>
                <c:pt idx="53">
                  <c:v>865</c:v>
                </c:pt>
                <c:pt idx="54">
                  <c:v>855</c:v>
                </c:pt>
                <c:pt idx="55">
                  <c:v>850</c:v>
                </c:pt>
                <c:pt idx="56">
                  <c:v>757</c:v>
                </c:pt>
                <c:pt idx="57">
                  <c:v>750</c:v>
                </c:pt>
                <c:pt idx="58">
                  <c:v>743</c:v>
                </c:pt>
                <c:pt idx="59">
                  <c:v>737</c:v>
                </c:pt>
                <c:pt idx="60">
                  <c:v>726</c:v>
                </c:pt>
                <c:pt idx="61">
                  <c:v>755</c:v>
                </c:pt>
                <c:pt idx="62">
                  <c:v>747</c:v>
                </c:pt>
                <c:pt idx="63">
                  <c:v>740</c:v>
                </c:pt>
                <c:pt idx="64">
                  <c:v>733</c:v>
                </c:pt>
                <c:pt idx="65">
                  <c:v>727</c:v>
                </c:pt>
                <c:pt idx="66">
                  <c:v>720</c:v>
                </c:pt>
                <c:pt idx="67">
                  <c:v>715</c:v>
                </c:pt>
                <c:pt idx="68">
                  <c:v>711</c:v>
                </c:pt>
                <c:pt idx="69">
                  <c:v>680</c:v>
                </c:pt>
                <c:pt idx="70">
                  <c:v>668</c:v>
                </c:pt>
                <c:pt idx="71">
                  <c:v>664</c:v>
                </c:pt>
                <c:pt idx="72">
                  <c:v>660</c:v>
                </c:pt>
                <c:pt idx="73">
                  <c:v>658</c:v>
                </c:pt>
                <c:pt idx="74">
                  <c:v>656</c:v>
                </c:pt>
                <c:pt idx="75">
                  <c:v>655</c:v>
                </c:pt>
                <c:pt idx="76">
                  <c:v>651</c:v>
                </c:pt>
                <c:pt idx="77">
                  <c:v>647</c:v>
                </c:pt>
                <c:pt idx="78">
                  <c:v>643</c:v>
                </c:pt>
                <c:pt idx="79">
                  <c:v>641</c:v>
                </c:pt>
                <c:pt idx="80">
                  <c:v>630</c:v>
                </c:pt>
                <c:pt idx="81">
                  <c:v>629</c:v>
                </c:pt>
                <c:pt idx="82">
                  <c:v>618</c:v>
                </c:pt>
                <c:pt idx="83">
                  <c:v>607</c:v>
                </c:pt>
                <c:pt idx="84">
                  <c:v>596</c:v>
                </c:pt>
                <c:pt idx="85">
                  <c:v>587</c:v>
                </c:pt>
                <c:pt idx="86">
                  <c:v>577</c:v>
                </c:pt>
                <c:pt idx="87">
                  <c:v>566</c:v>
                </c:pt>
                <c:pt idx="88">
                  <c:v>536</c:v>
                </c:pt>
                <c:pt idx="89">
                  <c:v>532</c:v>
                </c:pt>
                <c:pt idx="90">
                  <c:v>528</c:v>
                </c:pt>
                <c:pt idx="91">
                  <c:v>524</c:v>
                </c:pt>
                <c:pt idx="92">
                  <c:v>520</c:v>
                </c:pt>
                <c:pt idx="93">
                  <c:v>530</c:v>
                </c:pt>
                <c:pt idx="94">
                  <c:v>510</c:v>
                </c:pt>
                <c:pt idx="95">
                  <c:v>490</c:v>
                </c:pt>
                <c:pt idx="96">
                  <c:v>470</c:v>
                </c:pt>
                <c:pt idx="97">
                  <c:v>450</c:v>
                </c:pt>
                <c:pt idx="98">
                  <c:v>429</c:v>
                </c:pt>
                <c:pt idx="99">
                  <c:v>428</c:v>
                </c:pt>
                <c:pt idx="100">
                  <c:v>428</c:v>
                </c:pt>
                <c:pt idx="101">
                  <c:v>427</c:v>
                </c:pt>
                <c:pt idx="102">
                  <c:v>424</c:v>
                </c:pt>
                <c:pt idx="103">
                  <c:v>418</c:v>
                </c:pt>
                <c:pt idx="104">
                  <c:v>410</c:v>
                </c:pt>
                <c:pt idx="105">
                  <c:v>402</c:v>
                </c:pt>
                <c:pt idx="106">
                  <c:v>396</c:v>
                </c:pt>
                <c:pt idx="107">
                  <c:v>387</c:v>
                </c:pt>
                <c:pt idx="108">
                  <c:v>378</c:v>
                </c:pt>
                <c:pt idx="109">
                  <c:v>369</c:v>
                </c:pt>
                <c:pt idx="110">
                  <c:v>359</c:v>
                </c:pt>
                <c:pt idx="111">
                  <c:v>338</c:v>
                </c:pt>
                <c:pt idx="112">
                  <c:v>332</c:v>
                </c:pt>
                <c:pt idx="113">
                  <c:v>326</c:v>
                </c:pt>
                <c:pt idx="114">
                  <c:v>318.36607142857144</c:v>
                </c:pt>
                <c:pt idx="115">
                  <c:v>312.76339285714283</c:v>
                </c:pt>
                <c:pt idx="116">
                  <c:v>307.16071428571428</c:v>
                </c:pt>
                <c:pt idx="117">
                  <c:v>301.55803571428572</c:v>
                </c:pt>
                <c:pt idx="118">
                  <c:v>295.95535714285711</c:v>
                </c:pt>
                <c:pt idx="119">
                  <c:v>290.35267857142856</c:v>
                </c:pt>
                <c:pt idx="120">
                  <c:v>284.75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5-D348-8D7D-D41A19D2BE23}"/>
            </c:ext>
          </c:extLst>
        </c:ser>
        <c:ser>
          <c:idx val="1"/>
          <c:order val="1"/>
          <c:tx>
            <c:strRef>
              <c:f>'Graph Data'!$E$2</c:f>
              <c:strCache>
                <c:ptCount val="1"/>
                <c:pt idx="0">
                  <c:v>B-List Requirement</c:v>
                </c:pt>
              </c:strCache>
            </c:strRef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  <a:effectLst/>
          </c:spPr>
          <c:cat>
            <c:numRef>
              <c:f>'Graph Data'!$B$3:$B$159</c:f>
              <c:numCache>
                <c:formatCode>[$-1009]mmmm\ d\,\ yyyy;@</c:formatCode>
                <c:ptCount val="157"/>
                <c:pt idx="0">
                  <c:v>43193</c:v>
                </c:pt>
                <c:pt idx="1">
                  <c:v>43194</c:v>
                </c:pt>
                <c:pt idx="2">
                  <c:v>43195</c:v>
                </c:pt>
                <c:pt idx="3">
                  <c:v>43196</c:v>
                </c:pt>
                <c:pt idx="4">
                  <c:v>43197</c:v>
                </c:pt>
                <c:pt idx="5">
                  <c:v>43200</c:v>
                </c:pt>
                <c:pt idx="6">
                  <c:v>43201</c:v>
                </c:pt>
                <c:pt idx="7">
                  <c:v>43202</c:v>
                </c:pt>
                <c:pt idx="8">
                  <c:v>43203</c:v>
                </c:pt>
                <c:pt idx="9">
                  <c:v>43208</c:v>
                </c:pt>
                <c:pt idx="10">
                  <c:v>43209</c:v>
                </c:pt>
                <c:pt idx="11">
                  <c:v>43210</c:v>
                </c:pt>
                <c:pt idx="12">
                  <c:v>43211</c:v>
                </c:pt>
                <c:pt idx="13">
                  <c:v>43214</c:v>
                </c:pt>
                <c:pt idx="14">
                  <c:v>43215</c:v>
                </c:pt>
                <c:pt idx="15">
                  <c:v>43216</c:v>
                </c:pt>
                <c:pt idx="16">
                  <c:v>43217</c:v>
                </c:pt>
                <c:pt idx="17">
                  <c:v>43218</c:v>
                </c:pt>
                <c:pt idx="18">
                  <c:v>43221</c:v>
                </c:pt>
                <c:pt idx="19">
                  <c:v>43222</c:v>
                </c:pt>
                <c:pt idx="20">
                  <c:v>43223</c:v>
                </c:pt>
                <c:pt idx="21">
                  <c:v>43224</c:v>
                </c:pt>
                <c:pt idx="22">
                  <c:v>43225</c:v>
                </c:pt>
                <c:pt idx="23">
                  <c:v>43228</c:v>
                </c:pt>
                <c:pt idx="24">
                  <c:v>43229</c:v>
                </c:pt>
                <c:pt idx="25">
                  <c:v>43230</c:v>
                </c:pt>
                <c:pt idx="26">
                  <c:v>43231</c:v>
                </c:pt>
                <c:pt idx="27">
                  <c:v>43232</c:v>
                </c:pt>
                <c:pt idx="28">
                  <c:v>43235</c:v>
                </c:pt>
                <c:pt idx="29">
                  <c:v>43236</c:v>
                </c:pt>
                <c:pt idx="30">
                  <c:v>43237</c:v>
                </c:pt>
                <c:pt idx="31">
                  <c:v>43238</c:v>
                </c:pt>
                <c:pt idx="32">
                  <c:v>43239</c:v>
                </c:pt>
                <c:pt idx="33">
                  <c:v>43243</c:v>
                </c:pt>
                <c:pt idx="34">
                  <c:v>43244</c:v>
                </c:pt>
                <c:pt idx="35">
                  <c:v>43245</c:v>
                </c:pt>
                <c:pt idx="36">
                  <c:v>43249</c:v>
                </c:pt>
                <c:pt idx="37">
                  <c:v>43250</c:v>
                </c:pt>
                <c:pt idx="38">
                  <c:v>43251</c:v>
                </c:pt>
                <c:pt idx="39">
                  <c:v>43252</c:v>
                </c:pt>
                <c:pt idx="40">
                  <c:v>43253</c:v>
                </c:pt>
                <c:pt idx="41">
                  <c:v>43256</c:v>
                </c:pt>
                <c:pt idx="42">
                  <c:v>43257</c:v>
                </c:pt>
                <c:pt idx="43">
                  <c:v>43258</c:v>
                </c:pt>
                <c:pt idx="44">
                  <c:v>43259</c:v>
                </c:pt>
                <c:pt idx="45">
                  <c:v>43260</c:v>
                </c:pt>
                <c:pt idx="46">
                  <c:v>43263</c:v>
                </c:pt>
                <c:pt idx="47">
                  <c:v>43264</c:v>
                </c:pt>
                <c:pt idx="48">
                  <c:v>43265</c:v>
                </c:pt>
                <c:pt idx="49">
                  <c:v>43266</c:v>
                </c:pt>
                <c:pt idx="50">
                  <c:v>43267</c:v>
                </c:pt>
                <c:pt idx="51">
                  <c:v>43270</c:v>
                </c:pt>
                <c:pt idx="52">
                  <c:v>43271</c:v>
                </c:pt>
                <c:pt idx="53">
                  <c:v>43272</c:v>
                </c:pt>
                <c:pt idx="54">
                  <c:v>43273</c:v>
                </c:pt>
                <c:pt idx="55">
                  <c:v>43274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43285</c:v>
                </c:pt>
                <c:pt idx="61">
                  <c:v>43286</c:v>
                </c:pt>
                <c:pt idx="62">
                  <c:v>43287</c:v>
                </c:pt>
                <c:pt idx="63">
                  <c:v>43288</c:v>
                </c:pt>
                <c:pt idx="64">
                  <c:v>43291</c:v>
                </c:pt>
                <c:pt idx="65">
                  <c:v>43292</c:v>
                </c:pt>
                <c:pt idx="66">
                  <c:v>43293</c:v>
                </c:pt>
                <c:pt idx="67">
                  <c:v>43294</c:v>
                </c:pt>
                <c:pt idx="68">
                  <c:v>43295</c:v>
                </c:pt>
                <c:pt idx="69">
                  <c:v>43298</c:v>
                </c:pt>
                <c:pt idx="70">
                  <c:v>43299</c:v>
                </c:pt>
                <c:pt idx="71">
                  <c:v>43300</c:v>
                </c:pt>
                <c:pt idx="72">
                  <c:v>43301</c:v>
                </c:pt>
                <c:pt idx="73">
                  <c:v>43302</c:v>
                </c:pt>
                <c:pt idx="74">
                  <c:v>43305</c:v>
                </c:pt>
                <c:pt idx="75">
                  <c:v>43306</c:v>
                </c:pt>
                <c:pt idx="76">
                  <c:v>43307</c:v>
                </c:pt>
                <c:pt idx="77">
                  <c:v>43308</c:v>
                </c:pt>
                <c:pt idx="78">
                  <c:v>43313</c:v>
                </c:pt>
                <c:pt idx="79">
                  <c:v>43314</c:v>
                </c:pt>
                <c:pt idx="80">
                  <c:v>43315</c:v>
                </c:pt>
                <c:pt idx="81">
                  <c:v>43316</c:v>
                </c:pt>
                <c:pt idx="82">
                  <c:v>43319</c:v>
                </c:pt>
                <c:pt idx="83">
                  <c:v>43320</c:v>
                </c:pt>
                <c:pt idx="84">
                  <c:v>43321</c:v>
                </c:pt>
                <c:pt idx="85">
                  <c:v>43322</c:v>
                </c:pt>
                <c:pt idx="86">
                  <c:v>43323</c:v>
                </c:pt>
                <c:pt idx="87">
                  <c:v>43326</c:v>
                </c:pt>
                <c:pt idx="88">
                  <c:v>43327</c:v>
                </c:pt>
                <c:pt idx="89">
                  <c:v>43328</c:v>
                </c:pt>
                <c:pt idx="90">
                  <c:v>43329</c:v>
                </c:pt>
                <c:pt idx="91">
                  <c:v>43330</c:v>
                </c:pt>
                <c:pt idx="92">
                  <c:v>43333</c:v>
                </c:pt>
                <c:pt idx="93">
                  <c:v>43334</c:v>
                </c:pt>
                <c:pt idx="94">
                  <c:v>43335</c:v>
                </c:pt>
                <c:pt idx="95">
                  <c:v>43336</c:v>
                </c:pt>
                <c:pt idx="96">
                  <c:v>43337</c:v>
                </c:pt>
                <c:pt idx="97">
                  <c:v>43340</c:v>
                </c:pt>
                <c:pt idx="98">
                  <c:v>43341</c:v>
                </c:pt>
                <c:pt idx="99">
                  <c:v>43342</c:v>
                </c:pt>
                <c:pt idx="100">
                  <c:v>43343</c:v>
                </c:pt>
                <c:pt idx="101">
                  <c:v>43348</c:v>
                </c:pt>
                <c:pt idx="102">
                  <c:v>43349</c:v>
                </c:pt>
                <c:pt idx="103">
                  <c:v>43350</c:v>
                </c:pt>
                <c:pt idx="104">
                  <c:v>43351</c:v>
                </c:pt>
                <c:pt idx="105">
                  <c:v>43354</c:v>
                </c:pt>
                <c:pt idx="106">
                  <c:v>43355</c:v>
                </c:pt>
                <c:pt idx="107">
                  <c:v>43356</c:v>
                </c:pt>
                <c:pt idx="108">
                  <c:v>43357</c:v>
                </c:pt>
                <c:pt idx="109">
                  <c:v>43358</c:v>
                </c:pt>
                <c:pt idx="110">
                  <c:v>43361</c:v>
                </c:pt>
                <c:pt idx="111">
                  <c:v>43362</c:v>
                </c:pt>
                <c:pt idx="112">
                  <c:v>43363</c:v>
                </c:pt>
                <c:pt idx="113">
                  <c:v>43364</c:v>
                </c:pt>
                <c:pt idx="114">
                  <c:v>43365</c:v>
                </c:pt>
                <c:pt idx="115">
                  <c:v>43368</c:v>
                </c:pt>
                <c:pt idx="116">
                  <c:v>43369</c:v>
                </c:pt>
                <c:pt idx="117">
                  <c:v>43370</c:v>
                </c:pt>
                <c:pt idx="118">
                  <c:v>43371</c:v>
                </c:pt>
                <c:pt idx="119">
                  <c:v>43372</c:v>
                </c:pt>
                <c:pt idx="120">
                  <c:v>43375</c:v>
                </c:pt>
                <c:pt idx="121">
                  <c:v>43376</c:v>
                </c:pt>
                <c:pt idx="122">
                  <c:v>43377</c:v>
                </c:pt>
                <c:pt idx="123">
                  <c:v>43378</c:v>
                </c:pt>
                <c:pt idx="124">
                  <c:v>43383</c:v>
                </c:pt>
                <c:pt idx="125">
                  <c:v>43384</c:v>
                </c:pt>
                <c:pt idx="126">
                  <c:v>43385</c:v>
                </c:pt>
                <c:pt idx="127">
                  <c:v>43386</c:v>
                </c:pt>
                <c:pt idx="128">
                  <c:v>43389</c:v>
                </c:pt>
                <c:pt idx="129">
                  <c:v>43390</c:v>
                </c:pt>
                <c:pt idx="130">
                  <c:v>43391</c:v>
                </c:pt>
                <c:pt idx="131">
                  <c:v>43392</c:v>
                </c:pt>
                <c:pt idx="132">
                  <c:v>43393</c:v>
                </c:pt>
                <c:pt idx="133">
                  <c:v>43396</c:v>
                </c:pt>
                <c:pt idx="134">
                  <c:v>43397</c:v>
                </c:pt>
                <c:pt idx="135">
                  <c:v>43398</c:v>
                </c:pt>
                <c:pt idx="136">
                  <c:v>43399</c:v>
                </c:pt>
                <c:pt idx="137">
                  <c:v>43400</c:v>
                </c:pt>
                <c:pt idx="138">
                  <c:v>43403</c:v>
                </c:pt>
                <c:pt idx="139">
                  <c:v>43404</c:v>
                </c:pt>
                <c:pt idx="140">
                  <c:v>43405</c:v>
                </c:pt>
                <c:pt idx="141">
                  <c:v>43406</c:v>
                </c:pt>
                <c:pt idx="142">
                  <c:v>43407</c:v>
                </c:pt>
                <c:pt idx="143">
                  <c:v>43410</c:v>
                </c:pt>
                <c:pt idx="144">
                  <c:v>43411</c:v>
                </c:pt>
                <c:pt idx="145">
                  <c:v>43412</c:v>
                </c:pt>
                <c:pt idx="146">
                  <c:v>43413</c:v>
                </c:pt>
                <c:pt idx="147">
                  <c:v>43414</c:v>
                </c:pt>
                <c:pt idx="148">
                  <c:v>43417</c:v>
                </c:pt>
                <c:pt idx="149">
                  <c:v>43418</c:v>
                </c:pt>
                <c:pt idx="150">
                  <c:v>43419</c:v>
                </c:pt>
                <c:pt idx="151">
                  <c:v>43420</c:v>
                </c:pt>
                <c:pt idx="152">
                  <c:v>43421</c:v>
                </c:pt>
                <c:pt idx="153">
                  <c:v>43424</c:v>
                </c:pt>
                <c:pt idx="154">
                  <c:v>43425</c:v>
                </c:pt>
                <c:pt idx="155">
                  <c:v>43426</c:v>
                </c:pt>
                <c:pt idx="156">
                  <c:v>43427</c:v>
                </c:pt>
              </c:numCache>
            </c:numRef>
          </c:cat>
          <c:val>
            <c:numRef>
              <c:f>'Graph Data'!$E$3:$E$159</c:f>
              <c:numCache>
                <c:formatCode>0</c:formatCode>
                <c:ptCount val="15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  <c:pt idx="20">
                  <c:v>140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170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170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  <c:pt idx="49">
                  <c:v>170</c:v>
                </c:pt>
                <c:pt idx="50">
                  <c:v>160</c:v>
                </c:pt>
                <c:pt idx="51">
                  <c:v>165</c:v>
                </c:pt>
                <c:pt idx="52">
                  <c:v>160</c:v>
                </c:pt>
                <c:pt idx="53">
                  <c:v>160</c:v>
                </c:pt>
                <c:pt idx="54">
                  <c:v>160</c:v>
                </c:pt>
                <c:pt idx="55">
                  <c:v>160</c:v>
                </c:pt>
                <c:pt idx="56">
                  <c:v>170</c:v>
                </c:pt>
                <c:pt idx="57">
                  <c:v>170</c:v>
                </c:pt>
                <c:pt idx="58">
                  <c:v>170</c:v>
                </c:pt>
                <c:pt idx="59">
                  <c:v>170</c:v>
                </c:pt>
                <c:pt idx="60">
                  <c:v>170</c:v>
                </c:pt>
                <c:pt idx="61">
                  <c:v>180</c:v>
                </c:pt>
                <c:pt idx="62">
                  <c:v>180</c:v>
                </c:pt>
                <c:pt idx="63">
                  <c:v>180</c:v>
                </c:pt>
                <c:pt idx="64">
                  <c:v>180</c:v>
                </c:pt>
                <c:pt idx="65">
                  <c:v>180</c:v>
                </c:pt>
                <c:pt idx="66">
                  <c:v>180</c:v>
                </c:pt>
                <c:pt idx="67">
                  <c:v>180</c:v>
                </c:pt>
                <c:pt idx="68">
                  <c:v>180</c:v>
                </c:pt>
                <c:pt idx="69">
                  <c:v>180</c:v>
                </c:pt>
                <c:pt idx="70">
                  <c:v>180</c:v>
                </c:pt>
                <c:pt idx="71">
                  <c:v>180</c:v>
                </c:pt>
                <c:pt idx="72">
                  <c:v>180</c:v>
                </c:pt>
                <c:pt idx="73">
                  <c:v>180</c:v>
                </c:pt>
                <c:pt idx="74">
                  <c:v>180</c:v>
                </c:pt>
                <c:pt idx="75">
                  <c:v>180</c:v>
                </c:pt>
                <c:pt idx="76">
                  <c:v>180</c:v>
                </c:pt>
                <c:pt idx="77">
                  <c:v>180</c:v>
                </c:pt>
                <c:pt idx="78">
                  <c:v>180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180</c:v>
                </c:pt>
                <c:pt idx="83">
                  <c:v>180</c:v>
                </c:pt>
                <c:pt idx="84">
                  <c:v>180</c:v>
                </c:pt>
                <c:pt idx="85">
                  <c:v>180</c:v>
                </c:pt>
                <c:pt idx="86">
                  <c:v>180</c:v>
                </c:pt>
                <c:pt idx="87">
                  <c:v>180</c:v>
                </c:pt>
                <c:pt idx="88">
                  <c:v>190</c:v>
                </c:pt>
                <c:pt idx="89">
                  <c:v>190</c:v>
                </c:pt>
                <c:pt idx="90">
                  <c:v>190</c:v>
                </c:pt>
                <c:pt idx="91">
                  <c:v>190</c:v>
                </c:pt>
                <c:pt idx="92">
                  <c:v>190</c:v>
                </c:pt>
                <c:pt idx="93">
                  <c:v>210</c:v>
                </c:pt>
                <c:pt idx="94">
                  <c:v>210</c:v>
                </c:pt>
                <c:pt idx="95">
                  <c:v>210</c:v>
                </c:pt>
                <c:pt idx="96">
                  <c:v>210</c:v>
                </c:pt>
                <c:pt idx="97">
                  <c:v>210</c:v>
                </c:pt>
                <c:pt idx="98">
                  <c:v>210</c:v>
                </c:pt>
                <c:pt idx="99">
                  <c:v>210</c:v>
                </c:pt>
                <c:pt idx="100">
                  <c:v>210</c:v>
                </c:pt>
                <c:pt idx="101">
                  <c:v>210</c:v>
                </c:pt>
                <c:pt idx="102">
                  <c:v>210</c:v>
                </c:pt>
                <c:pt idx="103">
                  <c:v>222</c:v>
                </c:pt>
                <c:pt idx="104">
                  <c:v>222</c:v>
                </c:pt>
                <c:pt idx="105">
                  <c:v>222</c:v>
                </c:pt>
                <c:pt idx="106">
                  <c:v>222</c:v>
                </c:pt>
                <c:pt idx="107">
                  <c:v>222</c:v>
                </c:pt>
                <c:pt idx="108">
                  <c:v>222</c:v>
                </c:pt>
                <c:pt idx="109">
                  <c:v>222</c:v>
                </c:pt>
                <c:pt idx="110">
                  <c:v>222</c:v>
                </c:pt>
                <c:pt idx="111">
                  <c:v>222</c:v>
                </c:pt>
                <c:pt idx="112">
                  <c:v>222</c:v>
                </c:pt>
                <c:pt idx="113">
                  <c:v>222</c:v>
                </c:pt>
                <c:pt idx="114">
                  <c:v>222</c:v>
                </c:pt>
                <c:pt idx="115">
                  <c:v>222</c:v>
                </c:pt>
                <c:pt idx="116">
                  <c:v>222</c:v>
                </c:pt>
                <c:pt idx="117">
                  <c:v>222</c:v>
                </c:pt>
                <c:pt idx="118">
                  <c:v>222</c:v>
                </c:pt>
                <c:pt idx="119">
                  <c:v>222</c:v>
                </c:pt>
                <c:pt idx="120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5-D348-8D7D-D41A19D2B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257264"/>
        <c:axId val="1"/>
      </c:areaChart>
      <c:lineChart>
        <c:grouping val="standard"/>
        <c:varyColors val="0"/>
        <c:ser>
          <c:idx val="2"/>
          <c:order val="2"/>
          <c:tx>
            <c:strRef>
              <c:f>'Graph Data'!$F$2</c:f>
              <c:strCache>
                <c:ptCount val="1"/>
                <c:pt idx="0">
                  <c:v>Capacity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numRef>
              <c:f>'Graph Data'!$B$3:$B$159</c:f>
              <c:numCache>
                <c:formatCode>[$-1009]mmmm\ d\,\ yyyy;@</c:formatCode>
                <c:ptCount val="157"/>
                <c:pt idx="0">
                  <c:v>43193</c:v>
                </c:pt>
                <c:pt idx="1">
                  <c:v>43194</c:v>
                </c:pt>
                <c:pt idx="2">
                  <c:v>43195</c:v>
                </c:pt>
                <c:pt idx="3">
                  <c:v>43196</c:v>
                </c:pt>
                <c:pt idx="4">
                  <c:v>43197</c:v>
                </c:pt>
                <c:pt idx="5">
                  <c:v>43200</c:v>
                </c:pt>
                <c:pt idx="6">
                  <c:v>43201</c:v>
                </c:pt>
                <c:pt idx="7">
                  <c:v>43202</c:v>
                </c:pt>
                <c:pt idx="8">
                  <c:v>43203</c:v>
                </c:pt>
                <c:pt idx="9">
                  <c:v>43208</c:v>
                </c:pt>
                <c:pt idx="10">
                  <c:v>43209</c:v>
                </c:pt>
                <c:pt idx="11">
                  <c:v>43210</c:v>
                </c:pt>
                <c:pt idx="12">
                  <c:v>43211</c:v>
                </c:pt>
                <c:pt idx="13">
                  <c:v>43214</c:v>
                </c:pt>
                <c:pt idx="14">
                  <c:v>43215</c:v>
                </c:pt>
                <c:pt idx="15">
                  <c:v>43216</c:v>
                </c:pt>
                <c:pt idx="16">
                  <c:v>43217</c:v>
                </c:pt>
                <c:pt idx="17">
                  <c:v>43218</c:v>
                </c:pt>
                <c:pt idx="18">
                  <c:v>43221</c:v>
                </c:pt>
                <c:pt idx="19">
                  <c:v>43222</c:v>
                </c:pt>
                <c:pt idx="20">
                  <c:v>43223</c:v>
                </c:pt>
                <c:pt idx="21">
                  <c:v>43224</c:v>
                </c:pt>
                <c:pt idx="22">
                  <c:v>43225</c:v>
                </c:pt>
                <c:pt idx="23">
                  <c:v>43228</c:v>
                </c:pt>
                <c:pt idx="24">
                  <c:v>43229</c:v>
                </c:pt>
                <c:pt idx="25">
                  <c:v>43230</c:v>
                </c:pt>
                <c:pt idx="26">
                  <c:v>43231</c:v>
                </c:pt>
                <c:pt idx="27">
                  <c:v>43232</c:v>
                </c:pt>
                <c:pt idx="28">
                  <c:v>43235</c:v>
                </c:pt>
                <c:pt idx="29">
                  <c:v>43236</c:v>
                </c:pt>
                <c:pt idx="30">
                  <c:v>43237</c:v>
                </c:pt>
                <c:pt idx="31">
                  <c:v>43238</c:v>
                </c:pt>
                <c:pt idx="32">
                  <c:v>43239</c:v>
                </c:pt>
                <c:pt idx="33">
                  <c:v>43243</c:v>
                </c:pt>
                <c:pt idx="34">
                  <c:v>43244</c:v>
                </c:pt>
                <c:pt idx="35">
                  <c:v>43245</c:v>
                </c:pt>
                <c:pt idx="36">
                  <c:v>43249</c:v>
                </c:pt>
                <c:pt idx="37">
                  <c:v>43250</c:v>
                </c:pt>
                <c:pt idx="38">
                  <c:v>43251</c:v>
                </c:pt>
                <c:pt idx="39">
                  <c:v>43252</c:v>
                </c:pt>
                <c:pt idx="40">
                  <c:v>43253</c:v>
                </c:pt>
                <c:pt idx="41">
                  <c:v>43256</c:v>
                </c:pt>
                <c:pt idx="42">
                  <c:v>43257</c:v>
                </c:pt>
                <c:pt idx="43">
                  <c:v>43258</c:v>
                </c:pt>
                <c:pt idx="44">
                  <c:v>43259</c:v>
                </c:pt>
                <c:pt idx="45">
                  <c:v>43260</c:v>
                </c:pt>
                <c:pt idx="46">
                  <c:v>43263</c:v>
                </c:pt>
                <c:pt idx="47">
                  <c:v>43264</c:v>
                </c:pt>
                <c:pt idx="48">
                  <c:v>43265</c:v>
                </c:pt>
                <c:pt idx="49">
                  <c:v>43266</c:v>
                </c:pt>
                <c:pt idx="50">
                  <c:v>43267</c:v>
                </c:pt>
                <c:pt idx="51">
                  <c:v>43270</c:v>
                </c:pt>
                <c:pt idx="52">
                  <c:v>43271</c:v>
                </c:pt>
                <c:pt idx="53">
                  <c:v>43272</c:v>
                </c:pt>
                <c:pt idx="54">
                  <c:v>43273</c:v>
                </c:pt>
                <c:pt idx="55">
                  <c:v>43274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43285</c:v>
                </c:pt>
                <c:pt idx="61">
                  <c:v>43286</c:v>
                </c:pt>
                <c:pt idx="62">
                  <c:v>43287</c:v>
                </c:pt>
                <c:pt idx="63">
                  <c:v>43288</c:v>
                </c:pt>
                <c:pt idx="64">
                  <c:v>43291</c:v>
                </c:pt>
                <c:pt idx="65">
                  <c:v>43292</c:v>
                </c:pt>
                <c:pt idx="66">
                  <c:v>43293</c:v>
                </c:pt>
                <c:pt idx="67">
                  <c:v>43294</c:v>
                </c:pt>
                <c:pt idx="68">
                  <c:v>43295</c:v>
                </c:pt>
                <c:pt idx="69">
                  <c:v>43298</c:v>
                </c:pt>
                <c:pt idx="70">
                  <c:v>43299</c:v>
                </c:pt>
                <c:pt idx="71">
                  <c:v>43300</c:v>
                </c:pt>
                <c:pt idx="72">
                  <c:v>43301</c:v>
                </c:pt>
                <c:pt idx="73">
                  <c:v>43302</c:v>
                </c:pt>
                <c:pt idx="74">
                  <c:v>43305</c:v>
                </c:pt>
                <c:pt idx="75">
                  <c:v>43306</c:v>
                </c:pt>
                <c:pt idx="76">
                  <c:v>43307</c:v>
                </c:pt>
                <c:pt idx="77">
                  <c:v>43308</c:v>
                </c:pt>
                <c:pt idx="78">
                  <c:v>43313</c:v>
                </c:pt>
                <c:pt idx="79">
                  <c:v>43314</c:v>
                </c:pt>
                <c:pt idx="80">
                  <c:v>43315</c:v>
                </c:pt>
                <c:pt idx="81">
                  <c:v>43316</c:v>
                </c:pt>
                <c:pt idx="82">
                  <c:v>43319</c:v>
                </c:pt>
                <c:pt idx="83">
                  <c:v>43320</c:v>
                </c:pt>
                <c:pt idx="84">
                  <c:v>43321</c:v>
                </c:pt>
                <c:pt idx="85">
                  <c:v>43322</c:v>
                </c:pt>
                <c:pt idx="86">
                  <c:v>43323</c:v>
                </c:pt>
                <c:pt idx="87">
                  <c:v>43326</c:v>
                </c:pt>
                <c:pt idx="88">
                  <c:v>43327</c:v>
                </c:pt>
                <c:pt idx="89">
                  <c:v>43328</c:v>
                </c:pt>
                <c:pt idx="90">
                  <c:v>43329</c:v>
                </c:pt>
                <c:pt idx="91">
                  <c:v>43330</c:v>
                </c:pt>
                <c:pt idx="92">
                  <c:v>43333</c:v>
                </c:pt>
                <c:pt idx="93">
                  <c:v>43334</c:v>
                </c:pt>
                <c:pt idx="94">
                  <c:v>43335</c:v>
                </c:pt>
                <c:pt idx="95">
                  <c:v>43336</c:v>
                </c:pt>
                <c:pt idx="96">
                  <c:v>43337</c:v>
                </c:pt>
                <c:pt idx="97">
                  <c:v>43340</c:v>
                </c:pt>
                <c:pt idx="98">
                  <c:v>43341</c:v>
                </c:pt>
                <c:pt idx="99">
                  <c:v>43342</c:v>
                </c:pt>
                <c:pt idx="100">
                  <c:v>43343</c:v>
                </c:pt>
                <c:pt idx="101">
                  <c:v>43348</c:v>
                </c:pt>
                <c:pt idx="102">
                  <c:v>43349</c:v>
                </c:pt>
                <c:pt idx="103">
                  <c:v>43350</c:v>
                </c:pt>
                <c:pt idx="104">
                  <c:v>43351</c:v>
                </c:pt>
                <c:pt idx="105">
                  <c:v>43354</c:v>
                </c:pt>
                <c:pt idx="106">
                  <c:v>43355</c:v>
                </c:pt>
                <c:pt idx="107">
                  <c:v>43356</c:v>
                </c:pt>
                <c:pt idx="108">
                  <c:v>43357</c:v>
                </c:pt>
                <c:pt idx="109">
                  <c:v>43358</c:v>
                </c:pt>
                <c:pt idx="110">
                  <c:v>43361</c:v>
                </c:pt>
                <c:pt idx="111">
                  <c:v>43362</c:v>
                </c:pt>
                <c:pt idx="112">
                  <c:v>43363</c:v>
                </c:pt>
                <c:pt idx="113">
                  <c:v>43364</c:v>
                </c:pt>
                <c:pt idx="114">
                  <c:v>43365</c:v>
                </c:pt>
                <c:pt idx="115">
                  <c:v>43368</c:v>
                </c:pt>
                <c:pt idx="116">
                  <c:v>43369</c:v>
                </c:pt>
                <c:pt idx="117">
                  <c:v>43370</c:v>
                </c:pt>
                <c:pt idx="118">
                  <c:v>43371</c:v>
                </c:pt>
                <c:pt idx="119">
                  <c:v>43372</c:v>
                </c:pt>
                <c:pt idx="120">
                  <c:v>43375</c:v>
                </c:pt>
                <c:pt idx="121">
                  <c:v>43376</c:v>
                </c:pt>
                <c:pt idx="122">
                  <c:v>43377</c:v>
                </c:pt>
                <c:pt idx="123">
                  <c:v>43378</c:v>
                </c:pt>
                <c:pt idx="124">
                  <c:v>43383</c:v>
                </c:pt>
                <c:pt idx="125">
                  <c:v>43384</c:v>
                </c:pt>
                <c:pt idx="126">
                  <c:v>43385</c:v>
                </c:pt>
                <c:pt idx="127">
                  <c:v>43386</c:v>
                </c:pt>
                <c:pt idx="128">
                  <c:v>43389</c:v>
                </c:pt>
                <c:pt idx="129">
                  <c:v>43390</c:v>
                </c:pt>
                <c:pt idx="130">
                  <c:v>43391</c:v>
                </c:pt>
                <c:pt idx="131">
                  <c:v>43392</c:v>
                </c:pt>
                <c:pt idx="132">
                  <c:v>43393</c:v>
                </c:pt>
                <c:pt idx="133">
                  <c:v>43396</c:v>
                </c:pt>
                <c:pt idx="134">
                  <c:v>43397</c:v>
                </c:pt>
                <c:pt idx="135">
                  <c:v>43398</c:v>
                </c:pt>
                <c:pt idx="136">
                  <c:v>43399</c:v>
                </c:pt>
                <c:pt idx="137">
                  <c:v>43400</c:v>
                </c:pt>
                <c:pt idx="138">
                  <c:v>43403</c:v>
                </c:pt>
                <c:pt idx="139">
                  <c:v>43404</c:v>
                </c:pt>
                <c:pt idx="140">
                  <c:v>43405</c:v>
                </c:pt>
                <c:pt idx="141">
                  <c:v>43406</c:v>
                </c:pt>
                <c:pt idx="142">
                  <c:v>43407</c:v>
                </c:pt>
                <c:pt idx="143">
                  <c:v>43410</c:v>
                </c:pt>
                <c:pt idx="144">
                  <c:v>43411</c:v>
                </c:pt>
                <c:pt idx="145">
                  <c:v>43412</c:v>
                </c:pt>
                <c:pt idx="146">
                  <c:v>43413</c:v>
                </c:pt>
                <c:pt idx="147">
                  <c:v>43414</c:v>
                </c:pt>
                <c:pt idx="148">
                  <c:v>43417</c:v>
                </c:pt>
                <c:pt idx="149">
                  <c:v>43418</c:v>
                </c:pt>
                <c:pt idx="150">
                  <c:v>43419</c:v>
                </c:pt>
                <c:pt idx="151">
                  <c:v>43420</c:v>
                </c:pt>
                <c:pt idx="152">
                  <c:v>43421</c:v>
                </c:pt>
                <c:pt idx="153">
                  <c:v>43424</c:v>
                </c:pt>
                <c:pt idx="154">
                  <c:v>43425</c:v>
                </c:pt>
                <c:pt idx="155">
                  <c:v>43426</c:v>
                </c:pt>
                <c:pt idx="156">
                  <c:v>43427</c:v>
                </c:pt>
              </c:numCache>
            </c:numRef>
          </c:cat>
          <c:val>
            <c:numRef>
              <c:f>'Graph Data'!$F$3:$F$159</c:f>
              <c:numCache>
                <c:formatCode>0</c:formatCode>
                <c:ptCount val="157"/>
                <c:pt idx="0">
                  <c:v>939</c:v>
                </c:pt>
                <c:pt idx="1">
                  <c:v>931</c:v>
                </c:pt>
                <c:pt idx="2">
                  <c:v>922.4</c:v>
                </c:pt>
                <c:pt idx="3">
                  <c:v>915.402196969697</c:v>
                </c:pt>
                <c:pt idx="4">
                  <c:v>908.41439393939402</c:v>
                </c:pt>
                <c:pt idx="5">
                  <c:v>901.42659090909103</c:v>
                </c:pt>
                <c:pt idx="6">
                  <c:v>894.43878787878805</c:v>
                </c:pt>
                <c:pt idx="7">
                  <c:v>887.45098484848495</c:v>
                </c:pt>
                <c:pt idx="8">
                  <c:v>880.46318181818197</c:v>
                </c:pt>
                <c:pt idx="9">
                  <c:v>859.49977272727301</c:v>
                </c:pt>
                <c:pt idx="10">
                  <c:v>852.51196969697003</c:v>
                </c:pt>
                <c:pt idx="11">
                  <c:v>845.52416666666704</c:v>
                </c:pt>
                <c:pt idx="12">
                  <c:v>969</c:v>
                </c:pt>
                <c:pt idx="13">
                  <c:v>959.375</c:v>
                </c:pt>
                <c:pt idx="14">
                  <c:v>949.75</c:v>
                </c:pt>
                <c:pt idx="15">
                  <c:v>940.125</c:v>
                </c:pt>
                <c:pt idx="16">
                  <c:v>930.5</c:v>
                </c:pt>
                <c:pt idx="17">
                  <c:v>920.875</c:v>
                </c:pt>
                <c:pt idx="18">
                  <c:v>911.25</c:v>
                </c:pt>
                <c:pt idx="19">
                  <c:v>901.625</c:v>
                </c:pt>
                <c:pt idx="20">
                  <c:v>892</c:v>
                </c:pt>
                <c:pt idx="21">
                  <c:v>882.70833333333337</c:v>
                </c:pt>
                <c:pt idx="22">
                  <c:v>873.41666666666674</c:v>
                </c:pt>
                <c:pt idx="23">
                  <c:v>864.12500000000011</c:v>
                </c:pt>
                <c:pt idx="24">
                  <c:v>854.83333333333348</c:v>
                </c:pt>
                <c:pt idx="25">
                  <c:v>845.54166666666686</c:v>
                </c:pt>
                <c:pt idx="26">
                  <c:v>836.25000000000023</c:v>
                </c:pt>
                <c:pt idx="27" formatCode="0.00">
                  <c:v>826.9583333333336</c:v>
                </c:pt>
                <c:pt idx="28" formatCode="0.00">
                  <c:v>816</c:v>
                </c:pt>
                <c:pt idx="29" formatCode="0.00">
                  <c:v>806.51162790697674</c:v>
                </c:pt>
                <c:pt idx="30" formatCode="0.00">
                  <c:v>797.02325581395348</c:v>
                </c:pt>
                <c:pt idx="31" formatCode="0.00">
                  <c:v>787.53488372093022</c:v>
                </c:pt>
                <c:pt idx="32" formatCode="0.00">
                  <c:v>778.04651162790697</c:v>
                </c:pt>
                <c:pt idx="33">
                  <c:v>768.55813953488371</c:v>
                </c:pt>
                <c:pt idx="34">
                  <c:v>759.06976744186045</c:v>
                </c:pt>
                <c:pt idx="35">
                  <c:v>749.58139534883719</c:v>
                </c:pt>
                <c:pt idx="36">
                  <c:v>740.09302325581393</c:v>
                </c:pt>
                <c:pt idx="37" formatCode="0.00">
                  <c:v>730.60465116279067</c:v>
                </c:pt>
                <c:pt idx="38" formatCode="0.00">
                  <c:v>720</c:v>
                </c:pt>
                <c:pt idx="39" formatCode="0.00">
                  <c:v>712.94117647058829</c:v>
                </c:pt>
                <c:pt idx="40" formatCode="0.00">
                  <c:v>705.88235294117658</c:v>
                </c:pt>
                <c:pt idx="41" formatCode="0.00">
                  <c:v>873</c:v>
                </c:pt>
                <c:pt idx="42" formatCode="0.00">
                  <c:v>864.09183673469386</c:v>
                </c:pt>
                <c:pt idx="43" formatCode="0.00">
                  <c:v>855.18367346938771</c:v>
                </c:pt>
                <c:pt idx="44" formatCode="0.00">
                  <c:v>846.27551020408157</c:v>
                </c:pt>
                <c:pt idx="45" formatCode="0.00">
                  <c:v>891</c:v>
                </c:pt>
                <c:pt idx="46" formatCode="0.00">
                  <c:v>881.41935483870964</c:v>
                </c:pt>
                <c:pt idx="47" formatCode="0.00">
                  <c:v>871.83870967741927</c:v>
                </c:pt>
                <c:pt idx="48" formatCode="0.00">
                  <c:v>862.25806451612891</c:v>
                </c:pt>
                <c:pt idx="49" formatCode="0.00">
                  <c:v>852.67741935483855</c:v>
                </c:pt>
                <c:pt idx="50">
                  <c:v>870</c:v>
                </c:pt>
                <c:pt idx="51">
                  <c:v>860</c:v>
                </c:pt>
                <c:pt idx="52">
                  <c:v>850.11494252873558</c:v>
                </c:pt>
                <c:pt idx="53">
                  <c:v>840.22988505747117</c:v>
                </c:pt>
                <c:pt idx="54">
                  <c:v>830.34482758620675</c:v>
                </c:pt>
                <c:pt idx="55" formatCode="0.00">
                  <c:v>820.45977011494233</c:v>
                </c:pt>
                <c:pt idx="56" formatCode="0.00">
                  <c:v>967</c:v>
                </c:pt>
                <c:pt idx="57">
                  <c:v>957.13265306122446</c:v>
                </c:pt>
                <c:pt idx="58">
                  <c:v>947.26530612244892</c:v>
                </c:pt>
                <c:pt idx="59" formatCode="General">
                  <c:v>938</c:v>
                </c:pt>
                <c:pt idx="60" formatCode="General">
                  <c:v>928</c:v>
                </c:pt>
                <c:pt idx="61" formatCode="General">
                  <c:v>928</c:v>
                </c:pt>
                <c:pt idx="62">
                  <c:v>949.21348314606746</c:v>
                </c:pt>
                <c:pt idx="63">
                  <c:v>938.42696629213492</c:v>
                </c:pt>
                <c:pt idx="64">
                  <c:v>927.64044943820238</c:v>
                </c:pt>
                <c:pt idx="65" formatCode="0.00">
                  <c:v>916.85393258426984</c:v>
                </c:pt>
                <c:pt idx="66" formatCode="0.00">
                  <c:v>906.0674157303373</c:v>
                </c:pt>
                <c:pt idx="67" formatCode="0.00">
                  <c:v>895.28089887640476</c:v>
                </c:pt>
                <c:pt idx="68" formatCode="0.00">
                  <c:v>882</c:v>
                </c:pt>
                <c:pt idx="69" formatCode="0.00">
                  <c:v>871.86206900000002</c:v>
                </c:pt>
                <c:pt idx="70" formatCode="0.00">
                  <c:v>860</c:v>
                </c:pt>
                <c:pt idx="71">
                  <c:v>849.51219512195121</c:v>
                </c:pt>
                <c:pt idx="72">
                  <c:v>839.02439024390242</c:v>
                </c:pt>
                <c:pt idx="73">
                  <c:v>828.53658536585363</c:v>
                </c:pt>
                <c:pt idx="74">
                  <c:v>818.04878048780483</c:v>
                </c:pt>
                <c:pt idx="75">
                  <c:v>805</c:v>
                </c:pt>
                <c:pt idx="76">
                  <c:v>795</c:v>
                </c:pt>
                <c:pt idx="77">
                  <c:v>784</c:v>
                </c:pt>
                <c:pt idx="78">
                  <c:v>774</c:v>
                </c:pt>
                <c:pt idx="79">
                  <c:v>761</c:v>
                </c:pt>
                <c:pt idx="80">
                  <c:v>750.43055555555554</c:v>
                </c:pt>
                <c:pt idx="81">
                  <c:v>739.86111111111109</c:v>
                </c:pt>
                <c:pt idx="82">
                  <c:v>729.29166666666663</c:v>
                </c:pt>
                <c:pt idx="83">
                  <c:v>718.72222222222217</c:v>
                </c:pt>
                <c:pt idx="84">
                  <c:v>708.15277777777771</c:v>
                </c:pt>
                <c:pt idx="85">
                  <c:v>695</c:v>
                </c:pt>
                <c:pt idx="86" formatCode="0.00">
                  <c:v>684.92753623188401</c:v>
                </c:pt>
                <c:pt idx="87" formatCode="0.00">
                  <c:v>674.85507246376801</c:v>
                </c:pt>
                <c:pt idx="88" formatCode="0.00">
                  <c:v>661</c:v>
                </c:pt>
                <c:pt idx="89" formatCode="0.00">
                  <c:v>650.671875</c:v>
                </c:pt>
                <c:pt idx="90" formatCode="0.00">
                  <c:v>640.34375</c:v>
                </c:pt>
                <c:pt idx="91" formatCode="0.00">
                  <c:v>630.015625</c:v>
                </c:pt>
                <c:pt idx="92" formatCode="0.00">
                  <c:v>619.6875</c:v>
                </c:pt>
                <c:pt idx="93" formatCode="0.00">
                  <c:v>606</c:v>
                </c:pt>
                <c:pt idx="94" formatCode="0.00">
                  <c:v>595.72881355932202</c:v>
                </c:pt>
                <c:pt idx="95" formatCode="0.00">
                  <c:v>585.45762711864404</c:v>
                </c:pt>
                <c:pt idx="96">
                  <c:v>575.18644067796606</c:v>
                </c:pt>
                <c:pt idx="97">
                  <c:v>564.91525423728808</c:v>
                </c:pt>
                <c:pt idx="98">
                  <c:v>551</c:v>
                </c:pt>
                <c:pt idx="99">
                  <c:v>541.16071428571433</c:v>
                </c:pt>
                <c:pt idx="100">
                  <c:v>531.32142857142867</c:v>
                </c:pt>
                <c:pt idx="101">
                  <c:v>518</c:v>
                </c:pt>
                <c:pt idx="102" formatCode="0.00">
                  <c:v>508.40740740740739</c:v>
                </c:pt>
                <c:pt idx="103" formatCode="0.00">
                  <c:v>540</c:v>
                </c:pt>
                <c:pt idx="104">
                  <c:v>531.94117647058829</c:v>
                </c:pt>
                <c:pt idx="105">
                  <c:v>523.88235294117658</c:v>
                </c:pt>
                <c:pt idx="106">
                  <c:v>515.82352941176475</c:v>
                </c:pt>
                <c:pt idx="107">
                  <c:v>507.76470588235298</c:v>
                </c:pt>
                <c:pt idx="108">
                  <c:v>499.70588235294122</c:v>
                </c:pt>
                <c:pt idx="109">
                  <c:v>491.64705882352945</c:v>
                </c:pt>
                <c:pt idx="110">
                  <c:v>483.58823529411768</c:v>
                </c:pt>
                <c:pt idx="111">
                  <c:v>475.52941176470591</c:v>
                </c:pt>
                <c:pt idx="112">
                  <c:v>467.47058823529414</c:v>
                </c:pt>
                <c:pt idx="113">
                  <c:v>459.41176470588238</c:v>
                </c:pt>
                <c:pt idx="114">
                  <c:v>458.17436974789916</c:v>
                </c:pt>
                <c:pt idx="115">
                  <c:v>442.61197478991596</c:v>
                </c:pt>
                <c:pt idx="116">
                  <c:v>427.04957983193276</c:v>
                </c:pt>
                <c:pt idx="117">
                  <c:v>411.48718487394956</c:v>
                </c:pt>
                <c:pt idx="118">
                  <c:v>395.92478991596636</c:v>
                </c:pt>
                <c:pt idx="119">
                  <c:v>380.36239495798316</c:v>
                </c:pt>
                <c:pt idx="120">
                  <c:v>364.79999999999995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05-D348-8D7D-D41A19D2BE23}"/>
            </c:ext>
          </c:extLst>
        </c:ser>
        <c:ser>
          <c:idx val="3"/>
          <c:order val="3"/>
          <c:tx>
            <c:strRef>
              <c:f>'Graph Data'!$G$2</c:f>
              <c:strCache>
                <c:ptCount val="1"/>
                <c:pt idx="0">
                  <c:v>Predicted Capacity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ysDash"/>
            </a:ln>
          </c:spPr>
          <c:marker>
            <c:symbol val="none"/>
          </c:marker>
          <c:cat>
            <c:numRef>
              <c:f>'Graph Data'!$B$3:$B$159</c:f>
              <c:numCache>
                <c:formatCode>[$-1009]mmmm\ d\,\ yyyy;@</c:formatCode>
                <c:ptCount val="157"/>
                <c:pt idx="0">
                  <c:v>43193</c:v>
                </c:pt>
                <c:pt idx="1">
                  <c:v>43194</c:v>
                </c:pt>
                <c:pt idx="2">
                  <c:v>43195</c:v>
                </c:pt>
                <c:pt idx="3">
                  <c:v>43196</c:v>
                </c:pt>
                <c:pt idx="4">
                  <c:v>43197</c:v>
                </c:pt>
                <c:pt idx="5">
                  <c:v>43200</c:v>
                </c:pt>
                <c:pt idx="6">
                  <c:v>43201</c:v>
                </c:pt>
                <c:pt idx="7">
                  <c:v>43202</c:v>
                </c:pt>
                <c:pt idx="8">
                  <c:v>43203</c:v>
                </c:pt>
                <c:pt idx="9">
                  <c:v>43208</c:v>
                </c:pt>
                <c:pt idx="10">
                  <c:v>43209</c:v>
                </c:pt>
                <c:pt idx="11">
                  <c:v>43210</c:v>
                </c:pt>
                <c:pt idx="12">
                  <c:v>43211</c:v>
                </c:pt>
                <c:pt idx="13">
                  <c:v>43214</c:v>
                </c:pt>
                <c:pt idx="14">
                  <c:v>43215</c:v>
                </c:pt>
                <c:pt idx="15">
                  <c:v>43216</c:v>
                </c:pt>
                <c:pt idx="16">
                  <c:v>43217</c:v>
                </c:pt>
                <c:pt idx="17">
                  <c:v>43218</c:v>
                </c:pt>
                <c:pt idx="18">
                  <c:v>43221</c:v>
                </c:pt>
                <c:pt idx="19">
                  <c:v>43222</c:v>
                </c:pt>
                <c:pt idx="20">
                  <c:v>43223</c:v>
                </c:pt>
                <c:pt idx="21">
                  <c:v>43224</c:v>
                </c:pt>
                <c:pt idx="22">
                  <c:v>43225</c:v>
                </c:pt>
                <c:pt idx="23">
                  <c:v>43228</c:v>
                </c:pt>
                <c:pt idx="24">
                  <c:v>43229</c:v>
                </c:pt>
                <c:pt idx="25">
                  <c:v>43230</c:v>
                </c:pt>
                <c:pt idx="26">
                  <c:v>43231</c:v>
                </c:pt>
                <c:pt idx="27">
                  <c:v>43232</c:v>
                </c:pt>
                <c:pt idx="28">
                  <c:v>43235</c:v>
                </c:pt>
                <c:pt idx="29">
                  <c:v>43236</c:v>
                </c:pt>
                <c:pt idx="30">
                  <c:v>43237</c:v>
                </c:pt>
                <c:pt idx="31">
                  <c:v>43238</c:v>
                </c:pt>
                <c:pt idx="32">
                  <c:v>43239</c:v>
                </c:pt>
                <c:pt idx="33">
                  <c:v>43243</c:v>
                </c:pt>
                <c:pt idx="34">
                  <c:v>43244</c:v>
                </c:pt>
                <c:pt idx="35">
                  <c:v>43245</c:v>
                </c:pt>
                <c:pt idx="36">
                  <c:v>43249</c:v>
                </c:pt>
                <c:pt idx="37">
                  <c:v>43250</c:v>
                </c:pt>
                <c:pt idx="38">
                  <c:v>43251</c:v>
                </c:pt>
                <c:pt idx="39">
                  <c:v>43252</c:v>
                </c:pt>
                <c:pt idx="40">
                  <c:v>43253</c:v>
                </c:pt>
                <c:pt idx="41">
                  <c:v>43256</c:v>
                </c:pt>
                <c:pt idx="42">
                  <c:v>43257</c:v>
                </c:pt>
                <c:pt idx="43">
                  <c:v>43258</c:v>
                </c:pt>
                <c:pt idx="44">
                  <c:v>43259</c:v>
                </c:pt>
                <c:pt idx="45">
                  <c:v>43260</c:v>
                </c:pt>
                <c:pt idx="46">
                  <c:v>43263</c:v>
                </c:pt>
                <c:pt idx="47">
                  <c:v>43264</c:v>
                </c:pt>
                <c:pt idx="48">
                  <c:v>43265</c:v>
                </c:pt>
                <c:pt idx="49">
                  <c:v>43266</c:v>
                </c:pt>
                <c:pt idx="50">
                  <c:v>43267</c:v>
                </c:pt>
                <c:pt idx="51">
                  <c:v>43270</c:v>
                </c:pt>
                <c:pt idx="52">
                  <c:v>43271</c:v>
                </c:pt>
                <c:pt idx="53">
                  <c:v>43272</c:v>
                </c:pt>
                <c:pt idx="54">
                  <c:v>43273</c:v>
                </c:pt>
                <c:pt idx="55">
                  <c:v>43274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43285</c:v>
                </c:pt>
                <c:pt idx="61">
                  <c:v>43286</c:v>
                </c:pt>
                <c:pt idx="62">
                  <c:v>43287</c:v>
                </c:pt>
                <c:pt idx="63">
                  <c:v>43288</c:v>
                </c:pt>
                <c:pt idx="64">
                  <c:v>43291</c:v>
                </c:pt>
                <c:pt idx="65">
                  <c:v>43292</c:v>
                </c:pt>
                <c:pt idx="66">
                  <c:v>43293</c:v>
                </c:pt>
                <c:pt idx="67">
                  <c:v>43294</c:v>
                </c:pt>
                <c:pt idx="68">
                  <c:v>43295</c:v>
                </c:pt>
                <c:pt idx="69">
                  <c:v>43298</c:v>
                </c:pt>
                <c:pt idx="70">
                  <c:v>43299</c:v>
                </c:pt>
                <c:pt idx="71">
                  <c:v>43300</c:v>
                </c:pt>
                <c:pt idx="72">
                  <c:v>43301</c:v>
                </c:pt>
                <c:pt idx="73">
                  <c:v>43302</c:v>
                </c:pt>
                <c:pt idx="74">
                  <c:v>43305</c:v>
                </c:pt>
                <c:pt idx="75">
                  <c:v>43306</c:v>
                </c:pt>
                <c:pt idx="76">
                  <c:v>43307</c:v>
                </c:pt>
                <c:pt idx="77">
                  <c:v>43308</c:v>
                </c:pt>
                <c:pt idx="78">
                  <c:v>43313</c:v>
                </c:pt>
                <c:pt idx="79">
                  <c:v>43314</c:v>
                </c:pt>
                <c:pt idx="80">
                  <c:v>43315</c:v>
                </c:pt>
                <c:pt idx="81">
                  <c:v>43316</c:v>
                </c:pt>
                <c:pt idx="82">
                  <c:v>43319</c:v>
                </c:pt>
                <c:pt idx="83">
                  <c:v>43320</c:v>
                </c:pt>
                <c:pt idx="84">
                  <c:v>43321</c:v>
                </c:pt>
                <c:pt idx="85">
                  <c:v>43322</c:v>
                </c:pt>
                <c:pt idx="86">
                  <c:v>43323</c:v>
                </c:pt>
                <c:pt idx="87">
                  <c:v>43326</c:v>
                </c:pt>
                <c:pt idx="88">
                  <c:v>43327</c:v>
                </c:pt>
                <c:pt idx="89">
                  <c:v>43328</c:v>
                </c:pt>
                <c:pt idx="90">
                  <c:v>43329</c:v>
                </c:pt>
                <c:pt idx="91">
                  <c:v>43330</c:v>
                </c:pt>
                <c:pt idx="92">
                  <c:v>43333</c:v>
                </c:pt>
                <c:pt idx="93">
                  <c:v>43334</c:v>
                </c:pt>
                <c:pt idx="94">
                  <c:v>43335</c:v>
                </c:pt>
                <c:pt idx="95">
                  <c:v>43336</c:v>
                </c:pt>
                <c:pt idx="96">
                  <c:v>43337</c:v>
                </c:pt>
                <c:pt idx="97">
                  <c:v>43340</c:v>
                </c:pt>
                <c:pt idx="98">
                  <c:v>43341</c:v>
                </c:pt>
                <c:pt idx="99">
                  <c:v>43342</c:v>
                </c:pt>
                <c:pt idx="100">
                  <c:v>43343</c:v>
                </c:pt>
                <c:pt idx="101">
                  <c:v>43348</c:v>
                </c:pt>
                <c:pt idx="102">
                  <c:v>43349</c:v>
                </c:pt>
                <c:pt idx="103">
                  <c:v>43350</c:v>
                </c:pt>
                <c:pt idx="104">
                  <c:v>43351</c:v>
                </c:pt>
                <c:pt idx="105">
                  <c:v>43354</c:v>
                </c:pt>
                <c:pt idx="106">
                  <c:v>43355</c:v>
                </c:pt>
                <c:pt idx="107">
                  <c:v>43356</c:v>
                </c:pt>
                <c:pt idx="108">
                  <c:v>43357</c:v>
                </c:pt>
                <c:pt idx="109">
                  <c:v>43358</c:v>
                </c:pt>
                <c:pt idx="110">
                  <c:v>43361</c:v>
                </c:pt>
                <c:pt idx="111">
                  <c:v>43362</c:v>
                </c:pt>
                <c:pt idx="112">
                  <c:v>43363</c:v>
                </c:pt>
                <c:pt idx="113">
                  <c:v>43364</c:v>
                </c:pt>
                <c:pt idx="114">
                  <c:v>43365</c:v>
                </c:pt>
                <c:pt idx="115">
                  <c:v>43368</c:v>
                </c:pt>
                <c:pt idx="116">
                  <c:v>43369</c:v>
                </c:pt>
                <c:pt idx="117">
                  <c:v>43370</c:v>
                </c:pt>
                <c:pt idx="118">
                  <c:v>43371</c:v>
                </c:pt>
                <c:pt idx="119">
                  <c:v>43372</c:v>
                </c:pt>
                <c:pt idx="120">
                  <c:v>43375</c:v>
                </c:pt>
                <c:pt idx="121">
                  <c:v>43376</c:v>
                </c:pt>
                <c:pt idx="122">
                  <c:v>43377</c:v>
                </c:pt>
                <c:pt idx="123">
                  <c:v>43378</c:v>
                </c:pt>
                <c:pt idx="124">
                  <c:v>43383</c:v>
                </c:pt>
                <c:pt idx="125">
                  <c:v>43384</c:v>
                </c:pt>
                <c:pt idx="126">
                  <c:v>43385</c:v>
                </c:pt>
                <c:pt idx="127">
                  <c:v>43386</c:v>
                </c:pt>
                <c:pt idx="128">
                  <c:v>43389</c:v>
                </c:pt>
                <c:pt idx="129">
                  <c:v>43390</c:v>
                </c:pt>
                <c:pt idx="130">
                  <c:v>43391</c:v>
                </c:pt>
                <c:pt idx="131">
                  <c:v>43392</c:v>
                </c:pt>
                <c:pt idx="132">
                  <c:v>43393</c:v>
                </c:pt>
                <c:pt idx="133">
                  <c:v>43396</c:v>
                </c:pt>
                <c:pt idx="134">
                  <c:v>43397</c:v>
                </c:pt>
                <c:pt idx="135">
                  <c:v>43398</c:v>
                </c:pt>
                <c:pt idx="136">
                  <c:v>43399</c:v>
                </c:pt>
                <c:pt idx="137">
                  <c:v>43400</c:v>
                </c:pt>
                <c:pt idx="138">
                  <c:v>43403</c:v>
                </c:pt>
                <c:pt idx="139">
                  <c:v>43404</c:v>
                </c:pt>
                <c:pt idx="140">
                  <c:v>43405</c:v>
                </c:pt>
                <c:pt idx="141">
                  <c:v>43406</c:v>
                </c:pt>
                <c:pt idx="142">
                  <c:v>43407</c:v>
                </c:pt>
                <c:pt idx="143">
                  <c:v>43410</c:v>
                </c:pt>
                <c:pt idx="144">
                  <c:v>43411</c:v>
                </c:pt>
                <c:pt idx="145">
                  <c:v>43412</c:v>
                </c:pt>
                <c:pt idx="146">
                  <c:v>43413</c:v>
                </c:pt>
                <c:pt idx="147">
                  <c:v>43414</c:v>
                </c:pt>
                <c:pt idx="148">
                  <c:v>43417</c:v>
                </c:pt>
                <c:pt idx="149">
                  <c:v>43418</c:v>
                </c:pt>
                <c:pt idx="150">
                  <c:v>43419</c:v>
                </c:pt>
                <c:pt idx="151">
                  <c:v>43420</c:v>
                </c:pt>
                <c:pt idx="152">
                  <c:v>43421</c:v>
                </c:pt>
                <c:pt idx="153">
                  <c:v>43424</c:v>
                </c:pt>
                <c:pt idx="154">
                  <c:v>43425</c:v>
                </c:pt>
                <c:pt idx="155">
                  <c:v>43426</c:v>
                </c:pt>
                <c:pt idx="156">
                  <c:v>43427</c:v>
                </c:pt>
              </c:numCache>
            </c:numRef>
          </c:cat>
          <c:val>
            <c:numRef>
              <c:f>'Graph Data'!$G$3:$G$159</c:f>
              <c:numCache>
                <c:formatCode>0.00</c:formatCode>
                <c:ptCount val="157"/>
                <c:pt idx="120">
                  <c:v>364.79999999999995</c:v>
                </c:pt>
                <c:pt idx="121">
                  <c:v>354.66666666666663</c:v>
                </c:pt>
                <c:pt idx="122">
                  <c:v>344.5333333333333</c:v>
                </c:pt>
                <c:pt idx="123">
                  <c:v>334.4</c:v>
                </c:pt>
                <c:pt idx="124">
                  <c:v>324.26666666666665</c:v>
                </c:pt>
                <c:pt idx="125">
                  <c:v>314.13333333333333</c:v>
                </c:pt>
                <c:pt idx="126">
                  <c:v>304</c:v>
                </c:pt>
                <c:pt idx="127">
                  <c:v>293.86666666666667</c:v>
                </c:pt>
                <c:pt idx="128">
                  <c:v>283.73333333333335</c:v>
                </c:pt>
                <c:pt idx="129">
                  <c:v>273.60000000000002</c:v>
                </c:pt>
                <c:pt idx="130">
                  <c:v>263.4666666666667</c:v>
                </c:pt>
                <c:pt idx="131">
                  <c:v>253.33333333333337</c:v>
                </c:pt>
                <c:pt idx="132">
                  <c:v>243.20000000000005</c:v>
                </c:pt>
                <c:pt idx="133">
                  <c:v>233.06666666666672</c:v>
                </c:pt>
                <c:pt idx="134">
                  <c:v>222.93333333333339</c:v>
                </c:pt>
                <c:pt idx="135">
                  <c:v>212.80000000000007</c:v>
                </c:pt>
                <c:pt idx="136">
                  <c:v>202.66666666666674</c:v>
                </c:pt>
                <c:pt idx="137">
                  <c:v>192.53333333333342</c:v>
                </c:pt>
                <c:pt idx="138">
                  <c:v>182.40000000000009</c:v>
                </c:pt>
                <c:pt idx="139">
                  <c:v>172.26666666666677</c:v>
                </c:pt>
                <c:pt idx="140">
                  <c:v>162.13333333333344</c:v>
                </c:pt>
                <c:pt idx="141">
                  <c:v>152.00000000000011</c:v>
                </c:pt>
                <c:pt idx="142">
                  <c:v>141.86666666666679</c:v>
                </c:pt>
                <c:pt idx="143">
                  <c:v>131.73333333333346</c:v>
                </c:pt>
                <c:pt idx="144">
                  <c:v>121.60000000000014</c:v>
                </c:pt>
                <c:pt idx="145">
                  <c:v>111.46666666666681</c:v>
                </c:pt>
                <c:pt idx="146">
                  <c:v>101.33333333333348</c:v>
                </c:pt>
                <c:pt idx="147">
                  <c:v>91.200000000000159</c:v>
                </c:pt>
                <c:pt idx="148">
                  <c:v>81.066666666666833</c:v>
                </c:pt>
                <c:pt idx="149">
                  <c:v>70.933333333333508</c:v>
                </c:pt>
                <c:pt idx="150">
                  <c:v>60.800000000000175</c:v>
                </c:pt>
                <c:pt idx="151">
                  <c:v>50.666666666666842</c:v>
                </c:pt>
                <c:pt idx="152">
                  <c:v>40.533333333333509</c:v>
                </c:pt>
                <c:pt idx="153">
                  <c:v>30.400000000000176</c:v>
                </c:pt>
                <c:pt idx="154">
                  <c:v>20.266666666666843</c:v>
                </c:pt>
                <c:pt idx="155">
                  <c:v>10.13333333333351</c:v>
                </c:pt>
                <c:pt idx="156">
                  <c:v>1.7763568394002505E-13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05-D348-8D7D-D41A19D2B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257264"/>
        <c:axId val="1"/>
      </c:lineChart>
      <c:dateAx>
        <c:axId val="2070257264"/>
        <c:scaling>
          <c:orientation val="minMax"/>
        </c:scaling>
        <c:delete val="0"/>
        <c:axPos val="b"/>
        <c:numFmt formatCode="yyyy/mm/dd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70257264"/>
        <c:crosses val="autoZero"/>
        <c:crossBetween val="midCat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Achieved Work Factors</a:t>
            </a:r>
            <a:r>
              <a:rPr lang="en-US" sz="1000" baseline="0"/>
              <a:t> vs. Current Prediction</a:t>
            </a:r>
            <a:endParaRPr lang="en-US" sz="1000"/>
          </a:p>
        </c:rich>
      </c:tx>
      <c:layout>
        <c:manualLayout>
          <c:xMode val="edge"/>
          <c:yMode val="edge"/>
          <c:x val="0.304143076873284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999388787754474E-2"/>
          <c:y val="0.16007372780345502"/>
          <c:w val="0.9055647426613439"/>
          <c:h val="0.5624111277408918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'Graph Data'!$I$2</c:f>
              <c:strCache>
                <c:ptCount val="1"/>
                <c:pt idx="0">
                  <c:v>Estimated ECDs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'Graph Data'!$B$3:$B$159</c:f>
              <c:numCache>
                <c:formatCode>[$-1009]mmmm\ d\,\ yyyy;@</c:formatCode>
                <c:ptCount val="157"/>
                <c:pt idx="0">
                  <c:v>43193</c:v>
                </c:pt>
                <c:pt idx="1">
                  <c:v>43194</c:v>
                </c:pt>
                <c:pt idx="2">
                  <c:v>43195</c:v>
                </c:pt>
                <c:pt idx="3">
                  <c:v>43196</c:v>
                </c:pt>
                <c:pt idx="4">
                  <c:v>43197</c:v>
                </c:pt>
                <c:pt idx="5">
                  <c:v>43200</c:v>
                </c:pt>
                <c:pt idx="6">
                  <c:v>43201</c:v>
                </c:pt>
                <c:pt idx="7">
                  <c:v>43202</c:v>
                </c:pt>
                <c:pt idx="8">
                  <c:v>43203</c:v>
                </c:pt>
                <c:pt idx="9">
                  <c:v>43208</c:v>
                </c:pt>
                <c:pt idx="10">
                  <c:v>43209</c:v>
                </c:pt>
                <c:pt idx="11">
                  <c:v>43210</c:v>
                </c:pt>
                <c:pt idx="12">
                  <c:v>43211</c:v>
                </c:pt>
                <c:pt idx="13">
                  <c:v>43214</c:v>
                </c:pt>
                <c:pt idx="14">
                  <c:v>43215</c:v>
                </c:pt>
                <c:pt idx="15">
                  <c:v>43216</c:v>
                </c:pt>
                <c:pt idx="16">
                  <c:v>43217</c:v>
                </c:pt>
                <c:pt idx="17">
                  <c:v>43218</c:v>
                </c:pt>
                <c:pt idx="18">
                  <c:v>43221</c:v>
                </c:pt>
                <c:pt idx="19">
                  <c:v>43222</c:v>
                </c:pt>
                <c:pt idx="20">
                  <c:v>43223</c:v>
                </c:pt>
                <c:pt idx="21">
                  <c:v>43224</c:v>
                </c:pt>
                <c:pt idx="22">
                  <c:v>43225</c:v>
                </c:pt>
                <c:pt idx="23">
                  <c:v>43228</c:v>
                </c:pt>
                <c:pt idx="24">
                  <c:v>43229</c:v>
                </c:pt>
                <c:pt idx="25">
                  <c:v>43230</c:v>
                </c:pt>
                <c:pt idx="26">
                  <c:v>43231</c:v>
                </c:pt>
                <c:pt idx="27">
                  <c:v>43232</c:v>
                </c:pt>
                <c:pt idx="28">
                  <c:v>43235</c:v>
                </c:pt>
                <c:pt idx="29">
                  <c:v>43236</c:v>
                </c:pt>
                <c:pt idx="30">
                  <c:v>43237</c:v>
                </c:pt>
                <c:pt idx="31">
                  <c:v>43238</c:v>
                </c:pt>
                <c:pt idx="32">
                  <c:v>43239</c:v>
                </c:pt>
                <c:pt idx="33">
                  <c:v>43243</c:v>
                </c:pt>
                <c:pt idx="34">
                  <c:v>43244</c:v>
                </c:pt>
                <c:pt idx="35">
                  <c:v>43245</c:v>
                </c:pt>
                <c:pt idx="36">
                  <c:v>43249</c:v>
                </c:pt>
                <c:pt idx="37">
                  <c:v>43250</c:v>
                </c:pt>
                <c:pt idx="38">
                  <c:v>43251</c:v>
                </c:pt>
                <c:pt idx="39">
                  <c:v>43252</c:v>
                </c:pt>
                <c:pt idx="40">
                  <c:v>43253</c:v>
                </c:pt>
                <c:pt idx="41">
                  <c:v>43256</c:v>
                </c:pt>
                <c:pt idx="42">
                  <c:v>43257</c:v>
                </c:pt>
                <c:pt idx="43">
                  <c:v>43258</c:v>
                </c:pt>
                <c:pt idx="44">
                  <c:v>43259</c:v>
                </c:pt>
                <c:pt idx="45">
                  <c:v>43260</c:v>
                </c:pt>
                <c:pt idx="46">
                  <c:v>43263</c:v>
                </c:pt>
                <c:pt idx="47">
                  <c:v>43264</c:v>
                </c:pt>
                <c:pt idx="48">
                  <c:v>43265</c:v>
                </c:pt>
                <c:pt idx="49">
                  <c:v>43266</c:v>
                </c:pt>
                <c:pt idx="50">
                  <c:v>43267</c:v>
                </c:pt>
                <c:pt idx="51">
                  <c:v>43270</c:v>
                </c:pt>
                <c:pt idx="52">
                  <c:v>43271</c:v>
                </c:pt>
                <c:pt idx="53">
                  <c:v>43272</c:v>
                </c:pt>
                <c:pt idx="54">
                  <c:v>43273</c:v>
                </c:pt>
                <c:pt idx="55">
                  <c:v>43274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43285</c:v>
                </c:pt>
                <c:pt idx="61">
                  <c:v>43286</c:v>
                </c:pt>
                <c:pt idx="62">
                  <c:v>43287</c:v>
                </c:pt>
                <c:pt idx="63">
                  <c:v>43288</c:v>
                </c:pt>
                <c:pt idx="64">
                  <c:v>43291</c:v>
                </c:pt>
                <c:pt idx="65">
                  <c:v>43292</c:v>
                </c:pt>
                <c:pt idx="66">
                  <c:v>43293</c:v>
                </c:pt>
                <c:pt idx="67">
                  <c:v>43294</c:v>
                </c:pt>
                <c:pt idx="68">
                  <c:v>43295</c:v>
                </c:pt>
                <c:pt idx="69">
                  <c:v>43298</c:v>
                </c:pt>
                <c:pt idx="70">
                  <c:v>43299</c:v>
                </c:pt>
                <c:pt idx="71">
                  <c:v>43300</c:v>
                </c:pt>
                <c:pt idx="72">
                  <c:v>43301</c:v>
                </c:pt>
                <c:pt idx="73">
                  <c:v>43302</c:v>
                </c:pt>
                <c:pt idx="74">
                  <c:v>43305</c:v>
                </c:pt>
                <c:pt idx="75">
                  <c:v>43306</c:v>
                </c:pt>
                <c:pt idx="76">
                  <c:v>43307</c:v>
                </c:pt>
                <c:pt idx="77">
                  <c:v>43308</c:v>
                </c:pt>
                <c:pt idx="78">
                  <c:v>43313</c:v>
                </c:pt>
                <c:pt idx="79">
                  <c:v>43314</c:v>
                </c:pt>
                <c:pt idx="80">
                  <c:v>43315</c:v>
                </c:pt>
                <c:pt idx="81">
                  <c:v>43316</c:v>
                </c:pt>
                <c:pt idx="82">
                  <c:v>43319</c:v>
                </c:pt>
                <c:pt idx="83">
                  <c:v>43320</c:v>
                </c:pt>
                <c:pt idx="84">
                  <c:v>43321</c:v>
                </c:pt>
                <c:pt idx="85">
                  <c:v>43322</c:v>
                </c:pt>
                <c:pt idx="86">
                  <c:v>43323</c:v>
                </c:pt>
                <c:pt idx="87">
                  <c:v>43326</c:v>
                </c:pt>
                <c:pt idx="88">
                  <c:v>43327</c:v>
                </c:pt>
                <c:pt idx="89">
                  <c:v>43328</c:v>
                </c:pt>
                <c:pt idx="90">
                  <c:v>43329</c:v>
                </c:pt>
                <c:pt idx="91">
                  <c:v>43330</c:v>
                </c:pt>
                <c:pt idx="92">
                  <c:v>43333</c:v>
                </c:pt>
                <c:pt idx="93">
                  <c:v>43334</c:v>
                </c:pt>
                <c:pt idx="94">
                  <c:v>43335</c:v>
                </c:pt>
                <c:pt idx="95">
                  <c:v>43336</c:v>
                </c:pt>
                <c:pt idx="96">
                  <c:v>43337</c:v>
                </c:pt>
                <c:pt idx="97">
                  <c:v>43340</c:v>
                </c:pt>
                <c:pt idx="98">
                  <c:v>43341</c:v>
                </c:pt>
                <c:pt idx="99">
                  <c:v>43342</c:v>
                </c:pt>
                <c:pt idx="100">
                  <c:v>43343</c:v>
                </c:pt>
                <c:pt idx="101">
                  <c:v>43348</c:v>
                </c:pt>
                <c:pt idx="102">
                  <c:v>43349</c:v>
                </c:pt>
                <c:pt idx="103">
                  <c:v>43350</c:v>
                </c:pt>
                <c:pt idx="104">
                  <c:v>43351</c:v>
                </c:pt>
                <c:pt idx="105">
                  <c:v>43354</c:v>
                </c:pt>
                <c:pt idx="106">
                  <c:v>43355</c:v>
                </c:pt>
                <c:pt idx="107">
                  <c:v>43356</c:v>
                </c:pt>
                <c:pt idx="108">
                  <c:v>43357</c:v>
                </c:pt>
                <c:pt idx="109">
                  <c:v>43358</c:v>
                </c:pt>
                <c:pt idx="110">
                  <c:v>43361</c:v>
                </c:pt>
                <c:pt idx="111">
                  <c:v>43362</c:v>
                </c:pt>
                <c:pt idx="112">
                  <c:v>43363</c:v>
                </c:pt>
                <c:pt idx="113">
                  <c:v>43364</c:v>
                </c:pt>
                <c:pt idx="114">
                  <c:v>43365</c:v>
                </c:pt>
                <c:pt idx="115">
                  <c:v>43368</c:v>
                </c:pt>
                <c:pt idx="116">
                  <c:v>43369</c:v>
                </c:pt>
                <c:pt idx="117">
                  <c:v>43370</c:v>
                </c:pt>
                <c:pt idx="118">
                  <c:v>43371</c:v>
                </c:pt>
                <c:pt idx="119">
                  <c:v>43372</c:v>
                </c:pt>
                <c:pt idx="120">
                  <c:v>43375</c:v>
                </c:pt>
                <c:pt idx="121">
                  <c:v>43376</c:v>
                </c:pt>
                <c:pt idx="122">
                  <c:v>43377</c:v>
                </c:pt>
                <c:pt idx="123">
                  <c:v>43378</c:v>
                </c:pt>
                <c:pt idx="124">
                  <c:v>43383</c:v>
                </c:pt>
                <c:pt idx="125">
                  <c:v>43384</c:v>
                </c:pt>
                <c:pt idx="126">
                  <c:v>43385</c:v>
                </c:pt>
                <c:pt idx="127">
                  <c:v>43386</c:v>
                </c:pt>
                <c:pt idx="128">
                  <c:v>43389</c:v>
                </c:pt>
                <c:pt idx="129">
                  <c:v>43390</c:v>
                </c:pt>
                <c:pt idx="130">
                  <c:v>43391</c:v>
                </c:pt>
                <c:pt idx="131">
                  <c:v>43392</c:v>
                </c:pt>
                <c:pt idx="132">
                  <c:v>43393</c:v>
                </c:pt>
                <c:pt idx="133">
                  <c:v>43396</c:v>
                </c:pt>
                <c:pt idx="134">
                  <c:v>43397</c:v>
                </c:pt>
                <c:pt idx="135">
                  <c:v>43398</c:v>
                </c:pt>
                <c:pt idx="136">
                  <c:v>43399</c:v>
                </c:pt>
                <c:pt idx="137">
                  <c:v>43400</c:v>
                </c:pt>
                <c:pt idx="138">
                  <c:v>43403</c:v>
                </c:pt>
                <c:pt idx="139">
                  <c:v>43404</c:v>
                </c:pt>
                <c:pt idx="140">
                  <c:v>43405</c:v>
                </c:pt>
                <c:pt idx="141">
                  <c:v>43406</c:v>
                </c:pt>
                <c:pt idx="142">
                  <c:v>43407</c:v>
                </c:pt>
                <c:pt idx="143">
                  <c:v>43410</c:v>
                </c:pt>
                <c:pt idx="144">
                  <c:v>43411</c:v>
                </c:pt>
                <c:pt idx="145">
                  <c:v>43412</c:v>
                </c:pt>
                <c:pt idx="146">
                  <c:v>43413</c:v>
                </c:pt>
                <c:pt idx="147">
                  <c:v>43414</c:v>
                </c:pt>
                <c:pt idx="148">
                  <c:v>43417</c:v>
                </c:pt>
                <c:pt idx="149">
                  <c:v>43418</c:v>
                </c:pt>
                <c:pt idx="150">
                  <c:v>43419</c:v>
                </c:pt>
                <c:pt idx="151">
                  <c:v>43420</c:v>
                </c:pt>
                <c:pt idx="152">
                  <c:v>43421</c:v>
                </c:pt>
                <c:pt idx="153">
                  <c:v>43424</c:v>
                </c:pt>
                <c:pt idx="154">
                  <c:v>43425</c:v>
                </c:pt>
                <c:pt idx="155">
                  <c:v>43426</c:v>
                </c:pt>
                <c:pt idx="156">
                  <c:v>43427</c:v>
                </c:pt>
              </c:numCache>
            </c:numRef>
          </c:xVal>
          <c:yVal>
            <c:numRef>
              <c:f>'Graph Data'!$I$3:$I$159</c:f>
              <c:numCache>
                <c:formatCode>0.0</c:formatCode>
                <c:ptCount val="157"/>
                <c:pt idx="0">
                  <c:v>10.1</c:v>
                </c:pt>
                <c:pt idx="1">
                  <c:v>10.1</c:v>
                </c:pt>
                <c:pt idx="2">
                  <c:v>10.1</c:v>
                </c:pt>
                <c:pt idx="3">
                  <c:v>10.1</c:v>
                </c:pt>
                <c:pt idx="4">
                  <c:v>10.1</c:v>
                </c:pt>
                <c:pt idx="5">
                  <c:v>10.1</c:v>
                </c:pt>
                <c:pt idx="6">
                  <c:v>10.1</c:v>
                </c:pt>
                <c:pt idx="7">
                  <c:v>10.1</c:v>
                </c:pt>
                <c:pt idx="8">
                  <c:v>10.1</c:v>
                </c:pt>
                <c:pt idx="9">
                  <c:v>10.1</c:v>
                </c:pt>
                <c:pt idx="10">
                  <c:v>10.1</c:v>
                </c:pt>
                <c:pt idx="11">
                  <c:v>10.1</c:v>
                </c:pt>
                <c:pt idx="12">
                  <c:v>10.1</c:v>
                </c:pt>
                <c:pt idx="13">
                  <c:v>10.1</c:v>
                </c:pt>
                <c:pt idx="14">
                  <c:v>10.1</c:v>
                </c:pt>
                <c:pt idx="15">
                  <c:v>10.1</c:v>
                </c:pt>
                <c:pt idx="16">
                  <c:v>10.1</c:v>
                </c:pt>
                <c:pt idx="17">
                  <c:v>10.1</c:v>
                </c:pt>
                <c:pt idx="18">
                  <c:v>10.1</c:v>
                </c:pt>
                <c:pt idx="19">
                  <c:v>10.1</c:v>
                </c:pt>
                <c:pt idx="20">
                  <c:v>10.1</c:v>
                </c:pt>
                <c:pt idx="21">
                  <c:v>10.1</c:v>
                </c:pt>
                <c:pt idx="22">
                  <c:v>10.1</c:v>
                </c:pt>
                <c:pt idx="23">
                  <c:v>10.1</c:v>
                </c:pt>
                <c:pt idx="24">
                  <c:v>10.1</c:v>
                </c:pt>
                <c:pt idx="25">
                  <c:v>10.1</c:v>
                </c:pt>
                <c:pt idx="26">
                  <c:v>10.1</c:v>
                </c:pt>
                <c:pt idx="27">
                  <c:v>10.1</c:v>
                </c:pt>
                <c:pt idx="28">
                  <c:v>10.1</c:v>
                </c:pt>
                <c:pt idx="29">
                  <c:v>10.1</c:v>
                </c:pt>
                <c:pt idx="30">
                  <c:v>10.1</c:v>
                </c:pt>
                <c:pt idx="31">
                  <c:v>10.1</c:v>
                </c:pt>
                <c:pt idx="32">
                  <c:v>10.1</c:v>
                </c:pt>
                <c:pt idx="33">
                  <c:v>10.1</c:v>
                </c:pt>
                <c:pt idx="34">
                  <c:v>10.1</c:v>
                </c:pt>
                <c:pt idx="35">
                  <c:v>10.1</c:v>
                </c:pt>
                <c:pt idx="36">
                  <c:v>10.1</c:v>
                </c:pt>
                <c:pt idx="37">
                  <c:v>10.1</c:v>
                </c:pt>
                <c:pt idx="38">
                  <c:v>10.1</c:v>
                </c:pt>
                <c:pt idx="39">
                  <c:v>10.1</c:v>
                </c:pt>
                <c:pt idx="40">
                  <c:v>10.1</c:v>
                </c:pt>
                <c:pt idx="41">
                  <c:v>10.1</c:v>
                </c:pt>
                <c:pt idx="42">
                  <c:v>11.8</c:v>
                </c:pt>
                <c:pt idx="43">
                  <c:v>11.8</c:v>
                </c:pt>
                <c:pt idx="44">
                  <c:v>11.8</c:v>
                </c:pt>
                <c:pt idx="45">
                  <c:v>11.8</c:v>
                </c:pt>
                <c:pt idx="46">
                  <c:v>11.8</c:v>
                </c:pt>
                <c:pt idx="47">
                  <c:v>11.8</c:v>
                </c:pt>
                <c:pt idx="48">
                  <c:v>11.8</c:v>
                </c:pt>
                <c:pt idx="49">
                  <c:v>11.8</c:v>
                </c:pt>
                <c:pt idx="50">
                  <c:v>11.8</c:v>
                </c:pt>
                <c:pt idx="51">
                  <c:v>11.8</c:v>
                </c:pt>
                <c:pt idx="52">
                  <c:v>11.8</c:v>
                </c:pt>
                <c:pt idx="53">
                  <c:v>11.8</c:v>
                </c:pt>
                <c:pt idx="54">
                  <c:v>11.8</c:v>
                </c:pt>
                <c:pt idx="55">
                  <c:v>11.8</c:v>
                </c:pt>
                <c:pt idx="56">
                  <c:v>11.8</c:v>
                </c:pt>
                <c:pt idx="57">
                  <c:v>11.8</c:v>
                </c:pt>
                <c:pt idx="58">
                  <c:v>11.8</c:v>
                </c:pt>
                <c:pt idx="59">
                  <c:v>11.8</c:v>
                </c:pt>
                <c:pt idx="60">
                  <c:v>11.8</c:v>
                </c:pt>
                <c:pt idx="61">
                  <c:v>11.8</c:v>
                </c:pt>
                <c:pt idx="62">
                  <c:v>11.8</c:v>
                </c:pt>
                <c:pt idx="63">
                  <c:v>11.8</c:v>
                </c:pt>
                <c:pt idx="64">
                  <c:v>11.8</c:v>
                </c:pt>
                <c:pt idx="65">
                  <c:v>11.8</c:v>
                </c:pt>
                <c:pt idx="66">
                  <c:v>11.8</c:v>
                </c:pt>
                <c:pt idx="67">
                  <c:v>11.8</c:v>
                </c:pt>
                <c:pt idx="68">
                  <c:v>11.8</c:v>
                </c:pt>
                <c:pt idx="69">
                  <c:v>11.8</c:v>
                </c:pt>
                <c:pt idx="70">
                  <c:v>11.8</c:v>
                </c:pt>
                <c:pt idx="71">
                  <c:v>11.8</c:v>
                </c:pt>
                <c:pt idx="72">
                  <c:v>11.8</c:v>
                </c:pt>
                <c:pt idx="73">
                  <c:v>11.8</c:v>
                </c:pt>
                <c:pt idx="74">
                  <c:v>11.8</c:v>
                </c:pt>
                <c:pt idx="75">
                  <c:v>11.8</c:v>
                </c:pt>
                <c:pt idx="76">
                  <c:v>11.2</c:v>
                </c:pt>
                <c:pt idx="77">
                  <c:v>11.2</c:v>
                </c:pt>
                <c:pt idx="78">
                  <c:v>11.2</c:v>
                </c:pt>
                <c:pt idx="79">
                  <c:v>11.2</c:v>
                </c:pt>
                <c:pt idx="80">
                  <c:v>11.2</c:v>
                </c:pt>
                <c:pt idx="81">
                  <c:v>11.2</c:v>
                </c:pt>
                <c:pt idx="82">
                  <c:v>11.2</c:v>
                </c:pt>
                <c:pt idx="83">
                  <c:v>11.2</c:v>
                </c:pt>
                <c:pt idx="84">
                  <c:v>11.2</c:v>
                </c:pt>
                <c:pt idx="85">
                  <c:v>11.2</c:v>
                </c:pt>
                <c:pt idx="86">
                  <c:v>11.2</c:v>
                </c:pt>
                <c:pt idx="87">
                  <c:v>11.2</c:v>
                </c:pt>
                <c:pt idx="88">
                  <c:v>11.2</c:v>
                </c:pt>
                <c:pt idx="89">
                  <c:v>11.2</c:v>
                </c:pt>
                <c:pt idx="90">
                  <c:v>11.2</c:v>
                </c:pt>
                <c:pt idx="91">
                  <c:v>8.5</c:v>
                </c:pt>
                <c:pt idx="92">
                  <c:v>8.5</c:v>
                </c:pt>
                <c:pt idx="93">
                  <c:v>8.5</c:v>
                </c:pt>
                <c:pt idx="94">
                  <c:v>8.5</c:v>
                </c:pt>
                <c:pt idx="95">
                  <c:v>8.5</c:v>
                </c:pt>
                <c:pt idx="96">
                  <c:v>8.5</c:v>
                </c:pt>
                <c:pt idx="97">
                  <c:v>8.5</c:v>
                </c:pt>
                <c:pt idx="98">
                  <c:v>8.5</c:v>
                </c:pt>
                <c:pt idx="99">
                  <c:v>8.5</c:v>
                </c:pt>
                <c:pt idx="100">
                  <c:v>8.5</c:v>
                </c:pt>
                <c:pt idx="101">
                  <c:v>8.5</c:v>
                </c:pt>
                <c:pt idx="102">
                  <c:v>8.5</c:v>
                </c:pt>
                <c:pt idx="103">
                  <c:v>8.5</c:v>
                </c:pt>
                <c:pt idx="104">
                  <c:v>8.5</c:v>
                </c:pt>
                <c:pt idx="105">
                  <c:v>8.5</c:v>
                </c:pt>
                <c:pt idx="106">
                  <c:v>8.5</c:v>
                </c:pt>
                <c:pt idx="107">
                  <c:v>8.5</c:v>
                </c:pt>
                <c:pt idx="108">
                  <c:v>8.5</c:v>
                </c:pt>
                <c:pt idx="109">
                  <c:v>8.5</c:v>
                </c:pt>
                <c:pt idx="110">
                  <c:v>9.1999999999999993</c:v>
                </c:pt>
                <c:pt idx="111">
                  <c:v>9.1999999999999993</c:v>
                </c:pt>
                <c:pt idx="112">
                  <c:v>9.1999999999999993</c:v>
                </c:pt>
                <c:pt idx="113">
                  <c:v>9.1999999999999993</c:v>
                </c:pt>
                <c:pt idx="114">
                  <c:v>10.1</c:v>
                </c:pt>
                <c:pt idx="115">
                  <c:v>10.1</c:v>
                </c:pt>
                <c:pt idx="116">
                  <c:v>10.1</c:v>
                </c:pt>
                <c:pt idx="117">
                  <c:v>10.1</c:v>
                </c:pt>
                <c:pt idx="118">
                  <c:v>10.1</c:v>
                </c:pt>
                <c:pt idx="119">
                  <c:v>10.1</c:v>
                </c:pt>
                <c:pt idx="120">
                  <c:v>10.133333333333333</c:v>
                </c:pt>
                <c:pt idx="121">
                  <c:v>10.1</c:v>
                </c:pt>
                <c:pt idx="122">
                  <c:v>10.1</c:v>
                </c:pt>
                <c:pt idx="123">
                  <c:v>10.1</c:v>
                </c:pt>
                <c:pt idx="124">
                  <c:v>10.1</c:v>
                </c:pt>
                <c:pt idx="125">
                  <c:v>10.1</c:v>
                </c:pt>
                <c:pt idx="126">
                  <c:v>10.1</c:v>
                </c:pt>
                <c:pt idx="127">
                  <c:v>10.1</c:v>
                </c:pt>
                <c:pt idx="128">
                  <c:v>10.1</c:v>
                </c:pt>
                <c:pt idx="129">
                  <c:v>10.1</c:v>
                </c:pt>
                <c:pt idx="130">
                  <c:v>10.1</c:v>
                </c:pt>
                <c:pt idx="131">
                  <c:v>10.1</c:v>
                </c:pt>
                <c:pt idx="132">
                  <c:v>10.1</c:v>
                </c:pt>
                <c:pt idx="133">
                  <c:v>10.1</c:v>
                </c:pt>
                <c:pt idx="134">
                  <c:v>10.1</c:v>
                </c:pt>
                <c:pt idx="135">
                  <c:v>10.1</c:v>
                </c:pt>
                <c:pt idx="136">
                  <c:v>10.1</c:v>
                </c:pt>
                <c:pt idx="137">
                  <c:v>10.1</c:v>
                </c:pt>
                <c:pt idx="138">
                  <c:v>10.1</c:v>
                </c:pt>
                <c:pt idx="139">
                  <c:v>10.1</c:v>
                </c:pt>
                <c:pt idx="140">
                  <c:v>10.1</c:v>
                </c:pt>
                <c:pt idx="141">
                  <c:v>10.1</c:v>
                </c:pt>
                <c:pt idx="142">
                  <c:v>10.1</c:v>
                </c:pt>
                <c:pt idx="143">
                  <c:v>10.1</c:v>
                </c:pt>
                <c:pt idx="144">
                  <c:v>10.1</c:v>
                </c:pt>
                <c:pt idx="145">
                  <c:v>10.1</c:v>
                </c:pt>
                <c:pt idx="146">
                  <c:v>10.1</c:v>
                </c:pt>
                <c:pt idx="147">
                  <c:v>10.1</c:v>
                </c:pt>
                <c:pt idx="148">
                  <c:v>10.1</c:v>
                </c:pt>
                <c:pt idx="149">
                  <c:v>10.1</c:v>
                </c:pt>
                <c:pt idx="150">
                  <c:v>10.1</c:v>
                </c:pt>
                <c:pt idx="151">
                  <c:v>10.1</c:v>
                </c:pt>
                <c:pt idx="152">
                  <c:v>10.1</c:v>
                </c:pt>
                <c:pt idx="153">
                  <c:v>10.1</c:v>
                </c:pt>
                <c:pt idx="154">
                  <c:v>10.1</c:v>
                </c:pt>
                <c:pt idx="155">
                  <c:v>10.1</c:v>
                </c:pt>
                <c:pt idx="156">
                  <c:v>10.1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13B-DFC6-4419-BDA1-FFC7EEA03B01}"/>
            </c:ext>
          </c:extLst>
        </c:ser>
        <c:ser>
          <c:idx val="1"/>
          <c:order val="1"/>
          <c:tx>
            <c:strRef>
              <c:f>'Graph Data'!$J$2</c:f>
              <c:strCache>
                <c:ptCount val="1"/>
                <c:pt idx="0">
                  <c:v>Averaged Daily ECDs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'Graph Data'!$B$3:$B$159</c:f>
              <c:numCache>
                <c:formatCode>[$-1009]mmmm\ d\,\ yyyy;@</c:formatCode>
                <c:ptCount val="157"/>
                <c:pt idx="0">
                  <c:v>43193</c:v>
                </c:pt>
                <c:pt idx="1">
                  <c:v>43194</c:v>
                </c:pt>
                <c:pt idx="2">
                  <c:v>43195</c:v>
                </c:pt>
                <c:pt idx="3">
                  <c:v>43196</c:v>
                </c:pt>
                <c:pt idx="4">
                  <c:v>43197</c:v>
                </c:pt>
                <c:pt idx="5">
                  <c:v>43200</c:v>
                </c:pt>
                <c:pt idx="6">
                  <c:v>43201</c:v>
                </c:pt>
                <c:pt idx="7">
                  <c:v>43202</c:v>
                </c:pt>
                <c:pt idx="8">
                  <c:v>43203</c:v>
                </c:pt>
                <c:pt idx="9">
                  <c:v>43208</c:v>
                </c:pt>
                <c:pt idx="10">
                  <c:v>43209</c:v>
                </c:pt>
                <c:pt idx="11">
                  <c:v>43210</c:v>
                </c:pt>
                <c:pt idx="12">
                  <c:v>43211</c:v>
                </c:pt>
                <c:pt idx="13">
                  <c:v>43214</c:v>
                </c:pt>
                <c:pt idx="14">
                  <c:v>43215</c:v>
                </c:pt>
                <c:pt idx="15">
                  <c:v>43216</c:v>
                </c:pt>
                <c:pt idx="16">
                  <c:v>43217</c:v>
                </c:pt>
                <c:pt idx="17">
                  <c:v>43218</c:v>
                </c:pt>
                <c:pt idx="18">
                  <c:v>43221</c:v>
                </c:pt>
                <c:pt idx="19">
                  <c:v>43222</c:v>
                </c:pt>
                <c:pt idx="20">
                  <c:v>43223</c:v>
                </c:pt>
                <c:pt idx="21">
                  <c:v>43224</c:v>
                </c:pt>
                <c:pt idx="22">
                  <c:v>43225</c:v>
                </c:pt>
                <c:pt idx="23">
                  <c:v>43228</c:v>
                </c:pt>
                <c:pt idx="24">
                  <c:v>43229</c:v>
                </c:pt>
                <c:pt idx="25">
                  <c:v>43230</c:v>
                </c:pt>
                <c:pt idx="26">
                  <c:v>43231</c:v>
                </c:pt>
                <c:pt idx="27">
                  <c:v>43232</c:v>
                </c:pt>
                <c:pt idx="28">
                  <c:v>43235</c:v>
                </c:pt>
                <c:pt idx="29">
                  <c:v>43236</c:v>
                </c:pt>
                <c:pt idx="30">
                  <c:v>43237</c:v>
                </c:pt>
                <c:pt idx="31">
                  <c:v>43238</c:v>
                </c:pt>
                <c:pt idx="32">
                  <c:v>43239</c:v>
                </c:pt>
                <c:pt idx="33">
                  <c:v>43243</c:v>
                </c:pt>
                <c:pt idx="34">
                  <c:v>43244</c:v>
                </c:pt>
                <c:pt idx="35">
                  <c:v>43245</c:v>
                </c:pt>
                <c:pt idx="36">
                  <c:v>43249</c:v>
                </c:pt>
                <c:pt idx="37">
                  <c:v>43250</c:v>
                </c:pt>
                <c:pt idx="38">
                  <c:v>43251</c:v>
                </c:pt>
                <c:pt idx="39">
                  <c:v>43252</c:v>
                </c:pt>
                <c:pt idx="40">
                  <c:v>43253</c:v>
                </c:pt>
                <c:pt idx="41">
                  <c:v>43256</c:v>
                </c:pt>
                <c:pt idx="42">
                  <c:v>43257</c:v>
                </c:pt>
                <c:pt idx="43">
                  <c:v>43258</c:v>
                </c:pt>
                <c:pt idx="44">
                  <c:v>43259</c:v>
                </c:pt>
                <c:pt idx="45">
                  <c:v>43260</c:v>
                </c:pt>
                <c:pt idx="46">
                  <c:v>43263</c:v>
                </c:pt>
                <c:pt idx="47">
                  <c:v>43264</c:v>
                </c:pt>
                <c:pt idx="48">
                  <c:v>43265</c:v>
                </c:pt>
                <c:pt idx="49">
                  <c:v>43266</c:v>
                </c:pt>
                <c:pt idx="50">
                  <c:v>43267</c:v>
                </c:pt>
                <c:pt idx="51">
                  <c:v>43270</c:v>
                </c:pt>
                <c:pt idx="52">
                  <c:v>43271</c:v>
                </c:pt>
                <c:pt idx="53">
                  <c:v>43272</c:v>
                </c:pt>
                <c:pt idx="54">
                  <c:v>43273</c:v>
                </c:pt>
                <c:pt idx="55">
                  <c:v>43274</c:v>
                </c:pt>
                <c:pt idx="56">
                  <c:v>43277</c:v>
                </c:pt>
                <c:pt idx="57">
                  <c:v>43278</c:v>
                </c:pt>
                <c:pt idx="58">
                  <c:v>43279</c:v>
                </c:pt>
                <c:pt idx="59">
                  <c:v>43280</c:v>
                </c:pt>
                <c:pt idx="60">
                  <c:v>43285</c:v>
                </c:pt>
                <c:pt idx="61">
                  <c:v>43286</c:v>
                </c:pt>
                <c:pt idx="62">
                  <c:v>43287</c:v>
                </c:pt>
                <c:pt idx="63">
                  <c:v>43288</c:v>
                </c:pt>
                <c:pt idx="64">
                  <c:v>43291</c:v>
                </c:pt>
                <c:pt idx="65">
                  <c:v>43292</c:v>
                </c:pt>
                <c:pt idx="66">
                  <c:v>43293</c:v>
                </c:pt>
                <c:pt idx="67">
                  <c:v>43294</c:v>
                </c:pt>
                <c:pt idx="68">
                  <c:v>43295</c:v>
                </c:pt>
                <c:pt idx="69">
                  <c:v>43298</c:v>
                </c:pt>
                <c:pt idx="70">
                  <c:v>43299</c:v>
                </c:pt>
                <c:pt idx="71">
                  <c:v>43300</c:v>
                </c:pt>
                <c:pt idx="72">
                  <c:v>43301</c:v>
                </c:pt>
                <c:pt idx="73">
                  <c:v>43302</c:v>
                </c:pt>
                <c:pt idx="74">
                  <c:v>43305</c:v>
                </c:pt>
                <c:pt idx="75">
                  <c:v>43306</c:v>
                </c:pt>
                <c:pt idx="76">
                  <c:v>43307</c:v>
                </c:pt>
                <c:pt idx="77">
                  <c:v>43308</c:v>
                </c:pt>
                <c:pt idx="78">
                  <c:v>43313</c:v>
                </c:pt>
                <c:pt idx="79">
                  <c:v>43314</c:v>
                </c:pt>
                <c:pt idx="80">
                  <c:v>43315</c:v>
                </c:pt>
                <c:pt idx="81">
                  <c:v>43316</c:v>
                </c:pt>
                <c:pt idx="82">
                  <c:v>43319</c:v>
                </c:pt>
                <c:pt idx="83">
                  <c:v>43320</c:v>
                </c:pt>
                <c:pt idx="84">
                  <c:v>43321</c:v>
                </c:pt>
                <c:pt idx="85">
                  <c:v>43322</c:v>
                </c:pt>
                <c:pt idx="86">
                  <c:v>43323</c:v>
                </c:pt>
                <c:pt idx="87">
                  <c:v>43326</c:v>
                </c:pt>
                <c:pt idx="88">
                  <c:v>43327</c:v>
                </c:pt>
                <c:pt idx="89">
                  <c:v>43328</c:v>
                </c:pt>
                <c:pt idx="90">
                  <c:v>43329</c:v>
                </c:pt>
                <c:pt idx="91">
                  <c:v>43330</c:v>
                </c:pt>
                <c:pt idx="92">
                  <c:v>43333</c:v>
                </c:pt>
                <c:pt idx="93">
                  <c:v>43334</c:v>
                </c:pt>
                <c:pt idx="94">
                  <c:v>43335</c:v>
                </c:pt>
                <c:pt idx="95">
                  <c:v>43336</c:v>
                </c:pt>
                <c:pt idx="96">
                  <c:v>43337</c:v>
                </c:pt>
                <c:pt idx="97">
                  <c:v>43340</c:v>
                </c:pt>
                <c:pt idx="98">
                  <c:v>43341</c:v>
                </c:pt>
                <c:pt idx="99">
                  <c:v>43342</c:v>
                </c:pt>
                <c:pt idx="100">
                  <c:v>43343</c:v>
                </c:pt>
                <c:pt idx="101">
                  <c:v>43348</c:v>
                </c:pt>
                <c:pt idx="102">
                  <c:v>43349</c:v>
                </c:pt>
                <c:pt idx="103">
                  <c:v>43350</c:v>
                </c:pt>
                <c:pt idx="104">
                  <c:v>43351</c:v>
                </c:pt>
                <c:pt idx="105">
                  <c:v>43354</c:v>
                </c:pt>
                <c:pt idx="106">
                  <c:v>43355</c:v>
                </c:pt>
                <c:pt idx="107">
                  <c:v>43356</c:v>
                </c:pt>
                <c:pt idx="108">
                  <c:v>43357</c:v>
                </c:pt>
                <c:pt idx="109">
                  <c:v>43358</c:v>
                </c:pt>
                <c:pt idx="110">
                  <c:v>43361</c:v>
                </c:pt>
                <c:pt idx="111">
                  <c:v>43362</c:v>
                </c:pt>
                <c:pt idx="112">
                  <c:v>43363</c:v>
                </c:pt>
                <c:pt idx="113">
                  <c:v>43364</c:v>
                </c:pt>
                <c:pt idx="114">
                  <c:v>43365</c:v>
                </c:pt>
                <c:pt idx="115">
                  <c:v>43368</c:v>
                </c:pt>
                <c:pt idx="116">
                  <c:v>43369</c:v>
                </c:pt>
                <c:pt idx="117">
                  <c:v>43370</c:v>
                </c:pt>
                <c:pt idx="118">
                  <c:v>43371</c:v>
                </c:pt>
                <c:pt idx="119">
                  <c:v>43372</c:v>
                </c:pt>
                <c:pt idx="120">
                  <c:v>43375</c:v>
                </c:pt>
                <c:pt idx="121">
                  <c:v>43376</c:v>
                </c:pt>
                <c:pt idx="122">
                  <c:v>43377</c:v>
                </c:pt>
                <c:pt idx="123">
                  <c:v>43378</c:v>
                </c:pt>
                <c:pt idx="124">
                  <c:v>43383</c:v>
                </c:pt>
                <c:pt idx="125">
                  <c:v>43384</c:v>
                </c:pt>
                <c:pt idx="126">
                  <c:v>43385</c:v>
                </c:pt>
                <c:pt idx="127">
                  <c:v>43386</c:v>
                </c:pt>
                <c:pt idx="128">
                  <c:v>43389</c:v>
                </c:pt>
                <c:pt idx="129">
                  <c:v>43390</c:v>
                </c:pt>
                <c:pt idx="130">
                  <c:v>43391</c:v>
                </c:pt>
                <c:pt idx="131">
                  <c:v>43392</c:v>
                </c:pt>
                <c:pt idx="132">
                  <c:v>43393</c:v>
                </c:pt>
                <c:pt idx="133">
                  <c:v>43396</c:v>
                </c:pt>
                <c:pt idx="134">
                  <c:v>43397</c:v>
                </c:pt>
                <c:pt idx="135">
                  <c:v>43398</c:v>
                </c:pt>
                <c:pt idx="136">
                  <c:v>43399</c:v>
                </c:pt>
                <c:pt idx="137">
                  <c:v>43400</c:v>
                </c:pt>
                <c:pt idx="138">
                  <c:v>43403</c:v>
                </c:pt>
                <c:pt idx="139">
                  <c:v>43404</c:v>
                </c:pt>
                <c:pt idx="140">
                  <c:v>43405</c:v>
                </c:pt>
                <c:pt idx="141">
                  <c:v>43406</c:v>
                </c:pt>
                <c:pt idx="142">
                  <c:v>43407</c:v>
                </c:pt>
                <c:pt idx="143">
                  <c:v>43410</c:v>
                </c:pt>
                <c:pt idx="144">
                  <c:v>43411</c:v>
                </c:pt>
                <c:pt idx="145">
                  <c:v>43412</c:v>
                </c:pt>
                <c:pt idx="146">
                  <c:v>43413</c:v>
                </c:pt>
                <c:pt idx="147">
                  <c:v>43414</c:v>
                </c:pt>
                <c:pt idx="148">
                  <c:v>43417</c:v>
                </c:pt>
                <c:pt idx="149">
                  <c:v>43418</c:v>
                </c:pt>
                <c:pt idx="150">
                  <c:v>43419</c:v>
                </c:pt>
                <c:pt idx="151">
                  <c:v>43420</c:v>
                </c:pt>
                <c:pt idx="152">
                  <c:v>43421</c:v>
                </c:pt>
                <c:pt idx="153">
                  <c:v>43424</c:v>
                </c:pt>
                <c:pt idx="154">
                  <c:v>43425</c:v>
                </c:pt>
                <c:pt idx="155">
                  <c:v>43426</c:v>
                </c:pt>
                <c:pt idx="156">
                  <c:v>43427</c:v>
                </c:pt>
              </c:numCache>
            </c:numRef>
          </c:xVal>
          <c:yVal>
            <c:numRef>
              <c:f>'Graph Data'!$J$3:$J$159</c:f>
              <c:numCache>
                <c:formatCode>0.0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0.93874999999999997</c:v>
                </c:pt>
                <c:pt idx="4">
                  <c:v>1.783625</c:v>
                </c:pt>
                <c:pt idx="5">
                  <c:v>2.5440125</c:v>
                </c:pt>
                <c:pt idx="6">
                  <c:v>3.2283612499999998</c:v>
                </c:pt>
                <c:pt idx="7">
                  <c:v>3.8442751250000002</c:v>
                </c:pt>
                <c:pt idx="8">
                  <c:v>4.3985976124999997</c:v>
                </c:pt>
                <c:pt idx="9">
                  <c:v>4.8974878512499993</c:v>
                </c:pt>
                <c:pt idx="10">
                  <c:v>5.3464890661249997</c:v>
                </c:pt>
                <c:pt idx="11">
                  <c:v>5.7505901595125009</c:v>
                </c:pt>
                <c:pt idx="12">
                  <c:v>6.1142811435612519</c:v>
                </c:pt>
                <c:pt idx="13">
                  <c:v>5.9848842792051276</c:v>
                </c:pt>
                <c:pt idx="14">
                  <c:v>5.868427101284615</c:v>
                </c:pt>
                <c:pt idx="15">
                  <c:v>5.7636156411561537</c:v>
                </c:pt>
                <c:pt idx="16">
                  <c:v>5.669285327040539</c:v>
                </c:pt>
                <c:pt idx="17">
                  <c:v>5.5843880443364853</c:v>
                </c:pt>
                <c:pt idx="18">
                  <c:v>5.5079804899028373</c:v>
                </c:pt>
                <c:pt idx="19">
                  <c:v>5.4392136909125544</c:v>
                </c:pt>
                <c:pt idx="20">
                  <c:v>5.3773235718212993</c:v>
                </c:pt>
                <c:pt idx="21">
                  <c:v>5.4550780567444335</c:v>
                </c:pt>
                <c:pt idx="22">
                  <c:v>5.525057093175251</c:v>
                </c:pt>
                <c:pt idx="23">
                  <c:v>5.5880382259629906</c:v>
                </c:pt>
                <c:pt idx="24">
                  <c:v>5.6447212454719526</c:v>
                </c:pt>
                <c:pt idx="25">
                  <c:v>5.6957359630300219</c:v>
                </c:pt>
                <c:pt idx="26">
                  <c:v>5.7416492088322846</c:v>
                </c:pt>
                <c:pt idx="27">
                  <c:v>5.782971130054321</c:v>
                </c:pt>
                <c:pt idx="28">
                  <c:v>5.82016085915415</c:v>
                </c:pt>
                <c:pt idx="29">
                  <c:v>5.8536316153439962</c:v>
                </c:pt>
                <c:pt idx="30">
                  <c:v>5.8837552959148613</c:v>
                </c:pt>
                <c:pt idx="31">
                  <c:v>5.9108666084286394</c:v>
                </c:pt>
                <c:pt idx="32">
                  <c:v>5.93526678969104</c:v>
                </c:pt>
                <c:pt idx="33">
                  <c:v>5.9572269528271971</c:v>
                </c:pt>
                <c:pt idx="34">
                  <c:v>5.9769910996497417</c:v>
                </c:pt>
                <c:pt idx="35">
                  <c:v>5.994778831790029</c:v>
                </c:pt>
                <c:pt idx="36">
                  <c:v>6.0107877907162903</c:v>
                </c:pt>
                <c:pt idx="37">
                  <c:v>6.0251958537499259</c:v>
                </c:pt>
                <c:pt idx="38">
                  <c:v>6.0381631104801947</c:v>
                </c:pt>
                <c:pt idx="39">
                  <c:v>6.0498336415374396</c:v>
                </c:pt>
                <c:pt idx="40">
                  <c:v>7.0596195081529292</c:v>
                </c:pt>
                <c:pt idx="41">
                  <c:v>7.968426788106866</c:v>
                </c:pt>
                <c:pt idx="42">
                  <c:v>8.7863533400654088</c:v>
                </c:pt>
                <c:pt idx="43">
                  <c:v>9.5224872368280984</c:v>
                </c:pt>
                <c:pt idx="44">
                  <c:v>10.18500774391452</c:v>
                </c:pt>
                <c:pt idx="45">
                  <c:v>10.781276200292298</c:v>
                </c:pt>
                <c:pt idx="46">
                  <c:v>11.317917811032299</c:v>
                </c:pt>
                <c:pt idx="47">
                  <c:v>11.800895260698299</c:v>
                </c:pt>
                <c:pt idx="48">
                  <c:v>12.235574965397699</c:v>
                </c:pt>
                <c:pt idx="49">
                  <c:v>12.626786699627161</c:v>
                </c:pt>
                <c:pt idx="50">
                  <c:v>12.978877260433675</c:v>
                </c:pt>
                <c:pt idx="51">
                  <c:v>13.295758765159539</c:v>
                </c:pt>
                <c:pt idx="52">
                  <c:v>13.580952119412816</c:v>
                </c:pt>
                <c:pt idx="53">
                  <c:v>13.124106907471539</c:v>
                </c:pt>
                <c:pt idx="54">
                  <c:v>12.712946216724385</c:v>
                </c:pt>
                <c:pt idx="55">
                  <c:v>12.34290159505195</c:v>
                </c:pt>
                <c:pt idx="56">
                  <c:v>12.009861435546755</c:v>
                </c:pt>
                <c:pt idx="57">
                  <c:v>11.710125291992084</c:v>
                </c:pt>
                <c:pt idx="58">
                  <c:v>11.44036276279288</c:v>
                </c:pt>
                <c:pt idx="59">
                  <c:v>11.197576486513597</c:v>
                </c:pt>
                <c:pt idx="60">
                  <c:v>10.979068837862231</c:v>
                </c:pt>
                <c:pt idx="61">
                  <c:v>11.336161954076005</c:v>
                </c:pt>
                <c:pt idx="62">
                  <c:v>11.657545758668412</c:v>
                </c:pt>
                <c:pt idx="63">
                  <c:v>11.083219754230143</c:v>
                </c:pt>
                <c:pt idx="64">
                  <c:v>10.5663263502357</c:v>
                </c:pt>
                <c:pt idx="65">
                  <c:v>10.101122286640701</c:v>
                </c:pt>
                <c:pt idx="66">
                  <c:v>9.6824386294052012</c:v>
                </c:pt>
                <c:pt idx="67">
                  <c:v>9.3056233378932518</c:v>
                </c:pt>
                <c:pt idx="68">
                  <c:v>8.9664895755324974</c:v>
                </c:pt>
                <c:pt idx="69">
                  <c:v>8.6612691894078182</c:v>
                </c:pt>
                <c:pt idx="70">
                  <c:v>10.730142270467038</c:v>
                </c:pt>
                <c:pt idx="71">
                  <c:v>12.592128043420336</c:v>
                </c:pt>
                <c:pt idx="72">
                  <c:v>12.020915239078303</c:v>
                </c:pt>
                <c:pt idx="73">
                  <c:v>11.506823715170471</c:v>
                </c:pt>
                <c:pt idx="74">
                  <c:v>11.044141343653424</c:v>
                </c:pt>
                <c:pt idx="75">
                  <c:v>10.62772720928808</c:v>
                </c:pt>
                <c:pt idx="76">
                  <c:v>10.252954488359272</c:v>
                </c:pt>
                <c:pt idx="77">
                  <c:v>10.24515903952334</c:v>
                </c:pt>
                <c:pt idx="78">
                  <c:v>10.238143135571013</c:v>
                </c:pt>
                <c:pt idx="79">
                  <c:v>10.231828822013906</c:v>
                </c:pt>
                <c:pt idx="80">
                  <c:v>10.226145939812524</c:v>
                </c:pt>
                <c:pt idx="81">
                  <c:v>10.048531345831275</c:v>
                </c:pt>
                <c:pt idx="82">
                  <c:v>9.8886782112481413</c:v>
                </c:pt>
                <c:pt idx="83">
                  <c:v>9.7448103901233321</c:v>
                </c:pt>
                <c:pt idx="84">
                  <c:v>9.6153293511109919</c:v>
                </c:pt>
                <c:pt idx="85">
                  <c:v>9.4987964159998963</c:v>
                </c:pt>
                <c:pt idx="86">
                  <c:v>9.3939167743998997</c:v>
                </c:pt>
                <c:pt idx="87">
                  <c:v>8.6811917636265754</c:v>
                </c:pt>
                <c:pt idx="88">
                  <c:v>8.0397392539305947</c:v>
                </c:pt>
                <c:pt idx="89">
                  <c:v>8.1446542174264316</c:v>
                </c:pt>
                <c:pt idx="90">
                  <c:v>8.2390776845726741</c:v>
                </c:pt>
                <c:pt idx="91">
                  <c:v>8.3240588050042916</c:v>
                </c:pt>
                <c:pt idx="92">
                  <c:v>8.4005418133927598</c:v>
                </c:pt>
                <c:pt idx="93">
                  <c:v>8.4693765209423688</c:v>
                </c:pt>
                <c:pt idx="94">
                  <c:v>8.5313277577370172</c:v>
                </c:pt>
                <c:pt idx="95">
                  <c:v>8.5870838708522115</c:v>
                </c:pt>
                <c:pt idx="96">
                  <c:v>8.637264372655876</c:v>
                </c:pt>
                <c:pt idx="97">
                  <c:v>8.6824268242791742</c:v>
                </c:pt>
                <c:pt idx="98">
                  <c:v>8.7230730307401529</c:v>
                </c:pt>
                <c:pt idx="99">
                  <c:v>8.7596546165550233</c:v>
                </c:pt>
                <c:pt idx="100">
                  <c:v>8.7925780437884065</c:v>
                </c:pt>
                <c:pt idx="101">
                  <c:v>8.9490345251238423</c:v>
                </c:pt>
                <c:pt idx="102">
                  <c:v>9.0898453583257464</c:v>
                </c:pt>
                <c:pt idx="103">
                  <c:v>9.2165751082074596</c:v>
                </c:pt>
                <c:pt idx="104">
                  <c:v>9.3306318831010024</c:v>
                </c:pt>
                <c:pt idx="105">
                  <c:v>9.4332829805051794</c:v>
                </c:pt>
                <c:pt idx="106">
                  <c:v>9.5256689681689508</c:v>
                </c:pt>
                <c:pt idx="107">
                  <c:v>9.6088163570663436</c:v>
                </c:pt>
                <c:pt idx="108">
                  <c:v>9.6836490070739973</c:v>
                </c:pt>
                <c:pt idx="109">
                  <c:v>9.7509983920808754</c:v>
                </c:pt>
                <c:pt idx="110">
                  <c:v>9.8116128385870756</c:v>
                </c:pt>
                <c:pt idx="111">
                  <c:v>9.8661658404426564</c:v>
                </c:pt>
                <c:pt idx="112">
                  <c:v>9.9152635421126689</c:v>
                </c:pt>
                <c:pt idx="113">
                  <c:v>9.9594514736156903</c:v>
                </c:pt>
                <c:pt idx="114">
                  <c:v>9.9992206119684095</c:v>
                </c:pt>
                <c:pt idx="115">
                  <c:v>10.073937439660444</c:v>
                </c:pt>
                <c:pt idx="116">
                  <c:v>10.141182584583298</c:v>
                </c:pt>
                <c:pt idx="117">
                  <c:v>10.201703215013866</c:v>
                </c:pt>
                <c:pt idx="118">
                  <c:v>10.256171782401356</c:v>
                </c:pt>
                <c:pt idx="119">
                  <c:v>10.305193493050119</c:v>
                </c:pt>
                <c:pt idx="120">
                  <c:v>10.349313032634006</c:v>
                </c:pt>
                <c:pt idx="121">
                  <c:v>10.349313032634006</c:v>
                </c:pt>
                <c:pt idx="122">
                  <c:v>10.349313032634006</c:v>
                </c:pt>
                <c:pt idx="123">
                  <c:v>10.349313032634006</c:v>
                </c:pt>
                <c:pt idx="124">
                  <c:v>10.349313032634006</c:v>
                </c:pt>
                <c:pt idx="125">
                  <c:v>10.349313032634006</c:v>
                </c:pt>
                <c:pt idx="126">
                  <c:v>10.349313032634006</c:v>
                </c:pt>
                <c:pt idx="127">
                  <c:v>10.349313032634006</c:v>
                </c:pt>
                <c:pt idx="128">
                  <c:v>10.349313032634006</c:v>
                </c:pt>
                <c:pt idx="129">
                  <c:v>10.349313032634006</c:v>
                </c:pt>
                <c:pt idx="130">
                  <c:v>10.349313032634006</c:v>
                </c:pt>
                <c:pt idx="131">
                  <c:v>10.349313032634006</c:v>
                </c:pt>
                <c:pt idx="132">
                  <c:v>10.349313032634006</c:v>
                </c:pt>
                <c:pt idx="133">
                  <c:v>10.349313032634006</c:v>
                </c:pt>
                <c:pt idx="134">
                  <c:v>10.349313032634006</c:v>
                </c:pt>
                <c:pt idx="135">
                  <c:v>10.349313032634006</c:v>
                </c:pt>
                <c:pt idx="136">
                  <c:v>10.349313032634006</c:v>
                </c:pt>
                <c:pt idx="137">
                  <c:v>10.349313032634006</c:v>
                </c:pt>
                <c:pt idx="138">
                  <c:v>10.349313032634006</c:v>
                </c:pt>
                <c:pt idx="139">
                  <c:v>10.349313032634006</c:v>
                </c:pt>
                <c:pt idx="140">
                  <c:v>10.349313032634006</c:v>
                </c:pt>
                <c:pt idx="141">
                  <c:v>10.349313032634006</c:v>
                </c:pt>
                <c:pt idx="142">
                  <c:v>10.349313032634006</c:v>
                </c:pt>
                <c:pt idx="143">
                  <c:v>10.349313032634006</c:v>
                </c:pt>
                <c:pt idx="144">
                  <c:v>10.349313032634006</c:v>
                </c:pt>
                <c:pt idx="145">
                  <c:v>10.349313032634006</c:v>
                </c:pt>
                <c:pt idx="146">
                  <c:v>10.349313032634006</c:v>
                </c:pt>
                <c:pt idx="147">
                  <c:v>10.349313032634006</c:v>
                </c:pt>
                <c:pt idx="148">
                  <c:v>10.349313032634006</c:v>
                </c:pt>
                <c:pt idx="149">
                  <c:v>10.349313032634006</c:v>
                </c:pt>
                <c:pt idx="150">
                  <c:v>10.349313032634006</c:v>
                </c:pt>
                <c:pt idx="151">
                  <c:v>10.349313032634006</c:v>
                </c:pt>
                <c:pt idx="152">
                  <c:v>10.349313032634006</c:v>
                </c:pt>
                <c:pt idx="153">
                  <c:v>10.349313032634006</c:v>
                </c:pt>
                <c:pt idx="154">
                  <c:v>10.349313032634006</c:v>
                </c:pt>
                <c:pt idx="155">
                  <c:v>10.349313032634006</c:v>
                </c:pt>
                <c:pt idx="156">
                  <c:v>10.349313032634006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13C-DFC6-4419-BDA1-FFC7EEA03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866111"/>
        <c:axId val="1740866527"/>
      </c:scatterChart>
      <c:valAx>
        <c:axId val="1740866111"/>
        <c:scaling>
          <c:orientation val="minMax"/>
          <c:max val="43430"/>
          <c:min val="4319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yyyy/mm/dd;@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52000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866527"/>
        <c:crosses val="autoZero"/>
        <c:crossBetween val="midCat"/>
        <c:majorUnit val="7"/>
        <c:minorUnit val="1"/>
      </c:valAx>
      <c:valAx>
        <c:axId val="1740866527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cross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866111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5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92111</xdr:colOff>
      <xdr:row>1</xdr:row>
      <xdr:rowOff>181707</xdr:rowOff>
    </xdr:from>
    <xdr:to>
      <xdr:col>8</xdr:col>
      <xdr:colOff>168</xdr:colOff>
      <xdr:row>17</xdr:row>
      <xdr:rowOff>17585</xdr:rowOff>
    </xdr:to>
    <xdr:graphicFrame macro="">
      <xdr:nvGraphicFramePr>
        <xdr:cNvPr id="1922" name="Chart 10">
          <a:extLst>
            <a:ext uri="{FF2B5EF4-FFF2-40B4-BE49-F238E27FC236}">
              <a16:creationId xmlns:a16="http://schemas.microsoft.com/office/drawing/2014/main" id="{D7205D53-4EC5-6149-97A0-25CC9F106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93194</xdr:colOff>
      <xdr:row>17</xdr:row>
      <xdr:rowOff>58021</xdr:rowOff>
    </xdr:from>
    <xdr:to>
      <xdr:col>8</xdr:col>
      <xdr:colOff>16446</xdr:colOff>
      <xdr:row>23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F70AB1-30AB-A6CE-C2CF-DFAA52731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dsoftman.com/hp-sheet" TargetMode="External"/><Relationship Id="rId2" Type="http://schemas.openxmlformats.org/officeDocument/2006/relationships/hyperlink" Target="https://bluecatnetworks.atlassian.net/browse/ENG-45150" TargetMode="External"/><Relationship Id="rId1" Type="http://schemas.openxmlformats.org/officeDocument/2006/relationships/hyperlink" Target="https://bluecatnetworks.atlassian.net/browse/ENG-4515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P126"/>
  <sheetViews>
    <sheetView tabSelected="1" zoomScaleNormal="100" workbookViewId="0">
      <selection activeCell="I45" sqref="I45"/>
    </sheetView>
  </sheetViews>
  <sheetFormatPr defaultColWidth="8.88671875" defaultRowHeight="13.2" outlineLevelRow="1" x14ac:dyDescent="0.25"/>
  <cols>
    <col min="1" max="1" width="34" bestFit="1" customWidth="1"/>
    <col min="2" max="2" width="30.33203125" bestFit="1" customWidth="1"/>
    <col min="3" max="3" width="9" bestFit="1" customWidth="1"/>
    <col min="4" max="4" width="18.5546875" bestFit="1" customWidth="1"/>
    <col min="5" max="5" width="20" bestFit="1" customWidth="1"/>
    <col min="6" max="6" width="15.77734375" bestFit="1" customWidth="1"/>
    <col min="7" max="7" width="13.44140625" style="5" bestFit="1" customWidth="1"/>
    <col min="8" max="8" width="7.6640625" bestFit="1" customWidth="1"/>
    <col min="9" max="9" width="13.44140625" customWidth="1"/>
    <col min="10" max="10" width="12.44140625" customWidth="1"/>
    <col min="11" max="11" width="12" bestFit="1" customWidth="1"/>
    <col min="12" max="12" width="13" customWidth="1"/>
  </cols>
  <sheetData>
    <row r="1" spans="1:8" ht="24.6" customHeight="1" x14ac:dyDescent="0.25">
      <c r="A1" s="163" t="s">
        <v>181</v>
      </c>
      <c r="B1" s="163"/>
      <c r="C1" s="163"/>
      <c r="D1" s="163"/>
      <c r="E1" s="163"/>
      <c r="F1" s="163"/>
      <c r="G1" s="163"/>
      <c r="H1" s="163"/>
    </row>
    <row r="2" spans="1:8" ht="24.6" customHeight="1" x14ac:dyDescent="0.25">
      <c r="A2" s="160" t="s">
        <v>182</v>
      </c>
      <c r="B2" s="162" t="s">
        <v>183</v>
      </c>
      <c r="C2" s="161"/>
      <c r="D2" s="161"/>
      <c r="E2" s="141"/>
      <c r="F2" s="141"/>
      <c r="G2" s="141"/>
      <c r="H2" s="141"/>
    </row>
    <row r="3" spans="1:8" x14ac:dyDescent="0.25">
      <c r="C3" s="162"/>
    </row>
    <row r="4" spans="1:8" ht="15.6" x14ac:dyDescent="0.3">
      <c r="A4" s="1" t="s">
        <v>0</v>
      </c>
      <c r="B4" s="4"/>
    </row>
    <row r="5" spans="1:8" x14ac:dyDescent="0.25">
      <c r="A5" s="11" t="s">
        <v>1</v>
      </c>
      <c r="B5" s="16">
        <v>43193</v>
      </c>
    </row>
    <row r="6" spans="1:8" x14ac:dyDescent="0.25">
      <c r="A6" s="106" t="s">
        <v>2</v>
      </c>
      <c r="B6" s="105">
        <f>NETWORKDAYS(B5,B7,Holidays)</f>
        <v>121</v>
      </c>
    </row>
    <row r="7" spans="1:8" x14ac:dyDescent="0.25">
      <c r="A7" s="11" t="s">
        <v>174</v>
      </c>
      <c r="B7" s="61">
        <v>43375</v>
      </c>
    </row>
    <row r="8" spans="1:8" x14ac:dyDescent="0.25">
      <c r="A8" s="106" t="s">
        <v>3</v>
      </c>
      <c r="B8" s="105">
        <f>NETWORKDAYS(B7,B9,Holidays)-1</f>
        <v>36</v>
      </c>
    </row>
    <row r="9" spans="1:8" x14ac:dyDescent="0.25">
      <c r="A9" s="11" t="s">
        <v>4</v>
      </c>
      <c r="B9" s="16">
        <v>43427</v>
      </c>
    </row>
    <row r="10" spans="1:8" x14ac:dyDescent="0.25">
      <c r="A10" s="106" t="s">
        <v>5</v>
      </c>
      <c r="B10" s="105">
        <f>(workdaysdone+workdays)/2</f>
        <v>78.5</v>
      </c>
    </row>
    <row r="11" spans="1:8" x14ac:dyDescent="0.25">
      <c r="A11" s="106" t="s">
        <v>6</v>
      </c>
      <c r="B11" s="105">
        <v>20</v>
      </c>
    </row>
    <row r="12" spans="1:8" x14ac:dyDescent="0.25">
      <c r="A12" s="20" t="s">
        <v>7</v>
      </c>
      <c r="B12" s="16">
        <f>WORKDAY(B9,B10+B11,Holidays)</f>
        <v>43571</v>
      </c>
    </row>
    <row r="14" spans="1:8" x14ac:dyDescent="0.25">
      <c r="A14" s="20" t="s">
        <v>8</v>
      </c>
      <c r="B14" s="33">
        <f>G114</f>
        <v>1109.4783333333335</v>
      </c>
    </row>
    <row r="15" spans="1:8" x14ac:dyDescent="0.25">
      <c r="A15" s="20" t="s">
        <v>9</v>
      </c>
      <c r="B15" s="119">
        <f>capacity/workdays</f>
        <v>10.133333333333333</v>
      </c>
    </row>
    <row r="16" spans="1:8" x14ac:dyDescent="0.25">
      <c r="A16" s="20" t="s">
        <v>10</v>
      </c>
      <c r="B16" s="119">
        <f>'Graph Data'!J159</f>
        <v>10.349313032634006</v>
      </c>
    </row>
    <row r="17" spans="1:8" x14ac:dyDescent="0.25">
      <c r="A17" s="20" t="s">
        <v>11</v>
      </c>
      <c r="B17" s="33">
        <f>E71</f>
        <v>364.79999999999995</v>
      </c>
    </row>
    <row r="18" spans="1:8" x14ac:dyDescent="0.25">
      <c r="A18" s="11" t="s">
        <v>12</v>
      </c>
      <c r="B18" s="33">
        <f>F114</f>
        <v>284.75</v>
      </c>
    </row>
    <row r="19" spans="1:8" x14ac:dyDescent="0.25">
      <c r="A19" s="11" t="s">
        <v>13</v>
      </c>
      <c r="B19" s="42">
        <f>B17-B18</f>
        <v>80.049999999999955</v>
      </c>
    </row>
    <row r="20" spans="1:8" x14ac:dyDescent="0.25">
      <c r="A20" s="11" t="s">
        <v>14</v>
      </c>
      <c r="B20" s="43">
        <f xml:space="preserve"> IF(AND(F114=0, B17=0), 0, IF(AND(F114&gt;0, B17=0), "Infinity!", B18/B17))</f>
        <v>0.78056469298245623</v>
      </c>
    </row>
    <row r="21" spans="1:8" x14ac:dyDescent="0.25">
      <c r="B21" s="4"/>
    </row>
    <row r="24" spans="1:8" ht="15.6" x14ac:dyDescent="0.3">
      <c r="A24" s="1" t="s">
        <v>15</v>
      </c>
    </row>
    <row r="25" spans="1:8" x14ac:dyDescent="0.25">
      <c r="A25" s="15" t="s">
        <v>16</v>
      </c>
      <c r="B25" s="15" t="s">
        <v>17</v>
      </c>
      <c r="C25" s="15" t="s">
        <v>18</v>
      </c>
      <c r="D25" s="15" t="s">
        <v>19</v>
      </c>
      <c r="E25" s="15" t="s">
        <v>170</v>
      </c>
      <c r="F25" s="87" t="s">
        <v>171</v>
      </c>
      <c r="G25" s="15" t="s">
        <v>20</v>
      </c>
      <c r="H25" s="87" t="s">
        <v>166</v>
      </c>
    </row>
    <row r="26" spans="1:8" ht="12" customHeight="1" collapsed="1" x14ac:dyDescent="0.25">
      <c r="A26" s="83" t="s">
        <v>56</v>
      </c>
      <c r="B26" s="84"/>
      <c r="C26" s="84"/>
      <c r="D26" s="84"/>
      <c r="E26" s="86">
        <f>SUM(E27:E32)</f>
        <v>55.8</v>
      </c>
      <c r="F26" s="85">
        <f>SUMIF(A_List_Teams, A26, A_List_ECDs_Remaining)</f>
        <v>2.5</v>
      </c>
      <c r="G26" s="85">
        <f>E26-F26</f>
        <v>53.3</v>
      </c>
      <c r="H26" s="88">
        <f>F26/E26</f>
        <v>4.4802867383512544E-2</v>
      </c>
    </row>
    <row r="27" spans="1:8" hidden="1" outlineLevel="1" x14ac:dyDescent="0.25">
      <c r="A27" s="11" t="s">
        <v>63</v>
      </c>
      <c r="B27" s="12">
        <v>1</v>
      </c>
      <c r="C27" s="11">
        <v>0</v>
      </c>
      <c r="D27" s="13">
        <v>0.25</v>
      </c>
      <c r="E27" s="13">
        <f xml:space="preserve"> (workdays - C27) * B27 * D27</f>
        <v>9</v>
      </c>
      <c r="F27" s="14"/>
      <c r="G27" s="14"/>
      <c r="H27" s="14"/>
    </row>
    <row r="28" spans="1:8" hidden="1" outlineLevel="1" x14ac:dyDescent="0.25">
      <c r="A28" s="11" t="s">
        <v>64</v>
      </c>
      <c r="B28" s="12">
        <v>1</v>
      </c>
      <c r="C28" s="11">
        <v>0</v>
      </c>
      <c r="D28" s="13">
        <v>0.4</v>
      </c>
      <c r="E28" s="13">
        <f t="shared" ref="E28:E31" si="0" xml:space="preserve"> (workdays - C28) * B28 * D28</f>
        <v>14.4</v>
      </c>
      <c r="F28" s="14"/>
      <c r="G28" s="14"/>
      <c r="H28" s="14"/>
    </row>
    <row r="29" spans="1:8" hidden="1" outlineLevel="1" x14ac:dyDescent="0.25">
      <c r="A29" s="11" t="s">
        <v>65</v>
      </c>
      <c r="B29" s="12">
        <v>1</v>
      </c>
      <c r="C29" s="11">
        <v>0</v>
      </c>
      <c r="D29" s="13">
        <v>0.4</v>
      </c>
      <c r="E29" s="13">
        <f t="shared" si="0"/>
        <v>14.4</v>
      </c>
      <c r="F29" s="14"/>
      <c r="G29" s="14"/>
      <c r="H29" s="14"/>
    </row>
    <row r="30" spans="1:8" hidden="1" outlineLevel="1" x14ac:dyDescent="0.25">
      <c r="A30" s="11" t="s">
        <v>66</v>
      </c>
      <c r="B30" s="12">
        <v>1</v>
      </c>
      <c r="C30" s="11">
        <v>0</v>
      </c>
      <c r="D30" s="13">
        <v>0.4</v>
      </c>
      <c r="E30" s="13">
        <f t="shared" si="0"/>
        <v>14.4</v>
      </c>
      <c r="F30" s="14"/>
      <c r="G30" s="14"/>
      <c r="H30" s="14"/>
    </row>
    <row r="31" spans="1:8" hidden="1" outlineLevel="1" x14ac:dyDescent="0.25">
      <c r="A31" s="20" t="s">
        <v>75</v>
      </c>
      <c r="B31" s="12">
        <v>1</v>
      </c>
      <c r="C31" s="11">
        <v>0</v>
      </c>
      <c r="D31" s="13">
        <v>0.1</v>
      </c>
      <c r="E31" s="13">
        <f t="shared" si="0"/>
        <v>3.6</v>
      </c>
      <c r="F31" s="14"/>
      <c r="G31" s="14"/>
      <c r="H31" s="14"/>
    </row>
    <row r="32" spans="1:8" hidden="1" outlineLevel="1" x14ac:dyDescent="0.25">
      <c r="A32" s="29"/>
      <c r="B32" s="30"/>
      <c r="C32" s="31"/>
      <c r="D32" s="32"/>
      <c r="E32" s="32"/>
      <c r="F32" s="32"/>
      <c r="G32" s="32"/>
      <c r="H32" s="32"/>
    </row>
    <row r="33" spans="1:8" collapsed="1" x14ac:dyDescent="0.25">
      <c r="A33" s="83" t="s">
        <v>57</v>
      </c>
      <c r="B33" s="84"/>
      <c r="C33" s="84"/>
      <c r="D33" s="84"/>
      <c r="E33" s="86">
        <f>SUM(E34:E39)</f>
        <v>27</v>
      </c>
      <c r="F33" s="85">
        <f>SUMIF(A_List_Teams, A33, A_List_ECDs_Remaining)</f>
        <v>20</v>
      </c>
      <c r="G33" s="85">
        <f>E33-F33</f>
        <v>7</v>
      </c>
      <c r="H33" s="88">
        <f>F33/E33</f>
        <v>0.7407407407407407</v>
      </c>
    </row>
    <row r="34" spans="1:8" hidden="1" outlineLevel="1" x14ac:dyDescent="0.25">
      <c r="A34" s="11" t="s">
        <v>67</v>
      </c>
      <c r="B34" s="12">
        <v>1</v>
      </c>
      <c r="C34" s="11">
        <v>0</v>
      </c>
      <c r="D34" s="13">
        <v>0.25</v>
      </c>
      <c r="E34" s="13">
        <f xml:space="preserve"> (workdays - C34) * B34 * D34</f>
        <v>9</v>
      </c>
      <c r="F34" s="14"/>
      <c r="G34" s="14"/>
      <c r="H34" s="14"/>
    </row>
    <row r="35" spans="1:8" hidden="1" outlineLevel="1" x14ac:dyDescent="0.25">
      <c r="A35" s="20" t="s">
        <v>68</v>
      </c>
      <c r="B35" s="12">
        <v>1</v>
      </c>
      <c r="C35" s="11">
        <v>0</v>
      </c>
      <c r="D35" s="13">
        <v>0.3</v>
      </c>
      <c r="E35" s="13">
        <f xml:space="preserve"> (workdays - C35) * B35 * D35</f>
        <v>10.799999999999999</v>
      </c>
      <c r="F35" s="14"/>
      <c r="G35" s="14"/>
      <c r="H35" s="14"/>
    </row>
    <row r="36" spans="1:8" hidden="1" outlineLevel="1" x14ac:dyDescent="0.25">
      <c r="A36" s="20" t="s">
        <v>69</v>
      </c>
      <c r="B36" s="12">
        <v>1</v>
      </c>
      <c r="C36" s="11">
        <v>0</v>
      </c>
      <c r="D36" s="13">
        <v>0.1</v>
      </c>
      <c r="E36" s="13">
        <f xml:space="preserve"> (workdays - C36) * B36 * D36</f>
        <v>3.6</v>
      </c>
      <c r="F36" s="14"/>
      <c r="G36" s="14"/>
      <c r="H36" s="14"/>
    </row>
    <row r="37" spans="1:8" hidden="1" outlineLevel="1" x14ac:dyDescent="0.25">
      <c r="A37" s="11" t="s">
        <v>70</v>
      </c>
      <c r="B37" s="12">
        <v>1</v>
      </c>
      <c r="C37" s="11">
        <v>3</v>
      </c>
      <c r="D37" s="13">
        <v>0.35</v>
      </c>
      <c r="E37" s="13">
        <v>0</v>
      </c>
      <c r="F37" s="14"/>
      <c r="G37" s="14"/>
      <c r="H37" s="14"/>
    </row>
    <row r="38" spans="1:8" hidden="1" outlineLevel="1" x14ac:dyDescent="0.25">
      <c r="A38" s="20" t="s">
        <v>76</v>
      </c>
      <c r="B38" s="12">
        <v>1</v>
      </c>
      <c r="C38" s="11">
        <v>0</v>
      </c>
      <c r="D38" s="13">
        <v>0.1</v>
      </c>
      <c r="E38" s="13">
        <f xml:space="preserve"> (workdays - C38) * B38 * D38</f>
        <v>3.6</v>
      </c>
      <c r="F38" s="14"/>
      <c r="G38" s="14"/>
      <c r="H38" s="14"/>
    </row>
    <row r="39" spans="1:8" hidden="1" outlineLevel="1" x14ac:dyDescent="0.25">
      <c r="A39" s="29"/>
      <c r="B39" s="30"/>
      <c r="C39" s="31"/>
      <c r="D39" s="32"/>
      <c r="E39" s="32"/>
      <c r="F39" s="32"/>
      <c r="G39" s="32"/>
      <c r="H39" s="32"/>
    </row>
    <row r="40" spans="1:8" collapsed="1" x14ac:dyDescent="0.25">
      <c r="A40" s="83" t="s">
        <v>58</v>
      </c>
      <c r="B40" s="84"/>
      <c r="C40" s="84"/>
      <c r="D40" s="84"/>
      <c r="E40" s="86">
        <f>SUM(E41:E46)</f>
        <v>59.4</v>
      </c>
      <c r="F40" s="85">
        <f>SUMIF(A_List_Teams, A40, A_List_ECDs_Remaining)</f>
        <v>65</v>
      </c>
      <c r="G40" s="85">
        <f>E40-F40</f>
        <v>-5.6000000000000014</v>
      </c>
      <c r="H40" s="88">
        <f>F40/E40</f>
        <v>1.0942760942760943</v>
      </c>
    </row>
    <row r="41" spans="1:8" hidden="1" outlineLevel="1" x14ac:dyDescent="0.25">
      <c r="A41" s="20" t="s">
        <v>71</v>
      </c>
      <c r="B41" s="12">
        <v>1</v>
      </c>
      <c r="C41" s="20">
        <v>0</v>
      </c>
      <c r="D41" s="13">
        <v>0.2</v>
      </c>
      <c r="E41" s="13">
        <f xml:space="preserve"> (workdays - C41) * B41 * D41</f>
        <v>7.2</v>
      </c>
      <c r="F41" s="14"/>
      <c r="G41" s="14"/>
      <c r="H41" s="14"/>
    </row>
    <row r="42" spans="1:8" hidden="1" outlineLevel="1" x14ac:dyDescent="0.25">
      <c r="A42" s="20" t="s">
        <v>72</v>
      </c>
      <c r="B42" s="12">
        <v>1</v>
      </c>
      <c r="C42" s="11">
        <v>0</v>
      </c>
      <c r="D42" s="13">
        <v>0.45</v>
      </c>
      <c r="E42" s="13">
        <f t="shared" ref="E42:E45" si="1" xml:space="preserve"> (workdays - C42) * B42 * D42</f>
        <v>16.2</v>
      </c>
      <c r="F42" s="14"/>
      <c r="G42" s="14"/>
      <c r="H42" s="14"/>
    </row>
    <row r="43" spans="1:8" hidden="1" outlineLevel="1" x14ac:dyDescent="0.25">
      <c r="A43" s="20" t="s">
        <v>73</v>
      </c>
      <c r="B43" s="12">
        <v>1</v>
      </c>
      <c r="C43" s="11">
        <v>0</v>
      </c>
      <c r="D43" s="13">
        <v>0.45</v>
      </c>
      <c r="E43" s="13">
        <f t="shared" si="1"/>
        <v>16.2</v>
      </c>
      <c r="F43" s="14"/>
      <c r="G43" s="14"/>
      <c r="H43" s="14"/>
    </row>
    <row r="44" spans="1:8" hidden="1" outlineLevel="1" x14ac:dyDescent="0.25">
      <c r="A44" s="20" t="s">
        <v>74</v>
      </c>
      <c r="B44" s="12">
        <v>1</v>
      </c>
      <c r="C44" s="20">
        <v>0</v>
      </c>
      <c r="D44" s="13">
        <v>0.35</v>
      </c>
      <c r="E44" s="13">
        <f t="shared" si="1"/>
        <v>12.6</v>
      </c>
      <c r="F44" s="14"/>
      <c r="G44" s="14"/>
      <c r="H44" s="14"/>
    </row>
    <row r="45" spans="1:8" hidden="1" outlineLevel="1" x14ac:dyDescent="0.25">
      <c r="A45" s="20" t="s">
        <v>77</v>
      </c>
      <c r="B45" s="12">
        <v>1</v>
      </c>
      <c r="C45" s="11">
        <v>0</v>
      </c>
      <c r="D45" s="13">
        <v>0.2</v>
      </c>
      <c r="E45" s="13">
        <f t="shared" si="1"/>
        <v>7.2</v>
      </c>
      <c r="F45" s="14"/>
      <c r="G45" s="14"/>
      <c r="H45" s="14"/>
    </row>
    <row r="46" spans="1:8" hidden="1" outlineLevel="1" x14ac:dyDescent="0.25">
      <c r="A46" s="29"/>
      <c r="B46" s="30"/>
      <c r="C46" s="31"/>
      <c r="D46" s="32"/>
      <c r="E46" s="32"/>
      <c r="F46" s="32"/>
      <c r="G46" s="32"/>
      <c r="H46" s="32"/>
    </row>
    <row r="47" spans="1:8" collapsed="1" x14ac:dyDescent="0.25">
      <c r="A47" s="83" t="s">
        <v>59</v>
      </c>
      <c r="B47" s="84"/>
      <c r="C47" s="84"/>
      <c r="D47" s="84"/>
      <c r="E47" s="86">
        <f>SUM(E48:E52)</f>
        <v>45</v>
      </c>
      <c r="F47" s="85">
        <f>SUMIF(A_List_Teams, A47, A_List_ECDs_Remaining)</f>
        <v>0.25</v>
      </c>
      <c r="G47" s="85">
        <f>E47-F47</f>
        <v>44.75</v>
      </c>
      <c r="H47" s="88">
        <f>F47/E47</f>
        <v>5.5555555555555558E-3</v>
      </c>
    </row>
    <row r="48" spans="1:8" hidden="1" outlineLevel="1" x14ac:dyDescent="0.25">
      <c r="A48" s="20" t="s">
        <v>78</v>
      </c>
      <c r="B48" s="12">
        <v>1</v>
      </c>
      <c r="C48" s="20">
        <v>0</v>
      </c>
      <c r="D48" s="13">
        <v>0.25</v>
      </c>
      <c r="E48" s="13">
        <f t="shared" ref="E48:E49" si="2" xml:space="preserve"> (workdays - C48) * B48 * D48</f>
        <v>9</v>
      </c>
      <c r="F48" s="14"/>
      <c r="G48" s="14"/>
      <c r="H48" s="14"/>
    </row>
    <row r="49" spans="1:15" hidden="1" outlineLevel="1" x14ac:dyDescent="0.25">
      <c r="A49" s="20" t="s">
        <v>79</v>
      </c>
      <c r="B49" s="12">
        <v>1</v>
      </c>
      <c r="C49" s="11">
        <v>0</v>
      </c>
      <c r="D49" s="13">
        <v>0.45</v>
      </c>
      <c r="E49" s="13">
        <f t="shared" si="2"/>
        <v>16.2</v>
      </c>
      <c r="F49" s="14"/>
      <c r="G49" s="14"/>
      <c r="H49" s="14"/>
    </row>
    <row r="50" spans="1:15" hidden="1" outlineLevel="1" x14ac:dyDescent="0.25">
      <c r="A50" s="20" t="s">
        <v>80</v>
      </c>
      <c r="B50" s="12">
        <v>1</v>
      </c>
      <c r="C50" s="11">
        <v>0</v>
      </c>
      <c r="D50" s="13">
        <v>0.45</v>
      </c>
      <c r="E50" s="13">
        <f xml:space="preserve"> (workdays - C50) * B50 * D50</f>
        <v>16.2</v>
      </c>
      <c r="F50" s="14"/>
      <c r="G50" s="14"/>
      <c r="H50" s="14"/>
    </row>
    <row r="51" spans="1:15" hidden="1" outlineLevel="1" x14ac:dyDescent="0.25">
      <c r="A51" s="20" t="s">
        <v>81</v>
      </c>
      <c r="B51" s="12">
        <v>1</v>
      </c>
      <c r="C51" s="11">
        <v>0</v>
      </c>
      <c r="D51" s="13">
        <v>0.1</v>
      </c>
      <c r="E51" s="13">
        <f xml:space="preserve"> (workdays - C51) * B51 * D51</f>
        <v>3.6</v>
      </c>
      <c r="F51" s="14"/>
      <c r="G51" s="14"/>
      <c r="H51" s="14"/>
    </row>
    <row r="52" spans="1:15" hidden="1" outlineLevel="1" x14ac:dyDescent="0.25">
      <c r="A52" s="29"/>
      <c r="B52" s="30"/>
      <c r="C52" s="31"/>
      <c r="D52" s="32"/>
      <c r="E52" s="32"/>
      <c r="F52" s="32"/>
      <c r="G52" s="32"/>
      <c r="H52" s="32"/>
    </row>
    <row r="53" spans="1:15" collapsed="1" x14ac:dyDescent="0.25">
      <c r="A53" s="83" t="s">
        <v>60</v>
      </c>
      <c r="B53" s="84"/>
      <c r="C53" s="84"/>
      <c r="D53" s="84"/>
      <c r="E53" s="86">
        <f>SUM(E54:E60)</f>
        <v>95.399999999999991</v>
      </c>
      <c r="F53" s="85">
        <f>SUMIF(A_List_Teams, A53, A_List_ECDs_Remaining)</f>
        <v>87</v>
      </c>
      <c r="G53" s="85">
        <f>E53-F53</f>
        <v>8.3999999999999915</v>
      </c>
      <c r="H53" s="88">
        <f>F53/E53</f>
        <v>0.91194968553459133</v>
      </c>
    </row>
    <row r="54" spans="1:15" hidden="1" outlineLevel="1" x14ac:dyDescent="0.25">
      <c r="A54" s="20" t="s">
        <v>82</v>
      </c>
      <c r="B54" s="12">
        <v>1</v>
      </c>
      <c r="C54" s="11">
        <v>0</v>
      </c>
      <c r="D54" s="13">
        <v>0.25</v>
      </c>
      <c r="E54" s="13">
        <f xml:space="preserve"> (workdays - C54) * B54 * D54</f>
        <v>9</v>
      </c>
      <c r="F54" s="14"/>
      <c r="G54" s="14"/>
      <c r="H54" s="14"/>
    </row>
    <row r="55" spans="1:15" hidden="1" outlineLevel="1" x14ac:dyDescent="0.25">
      <c r="A55" s="20" t="s">
        <v>83</v>
      </c>
      <c r="B55" s="12">
        <v>1</v>
      </c>
      <c r="C55" s="11">
        <v>0</v>
      </c>
      <c r="D55" s="13">
        <v>0.47</v>
      </c>
      <c r="E55" s="13">
        <f t="shared" ref="E55" si="3" xml:space="preserve"> (workdays - C55) * B55 * D55</f>
        <v>16.919999999999998</v>
      </c>
      <c r="F55" s="14"/>
      <c r="G55" s="14"/>
      <c r="H55" s="14"/>
    </row>
    <row r="56" spans="1:15" hidden="1" outlineLevel="1" x14ac:dyDescent="0.25">
      <c r="A56" s="20" t="s">
        <v>84</v>
      </c>
      <c r="B56" s="12">
        <v>1</v>
      </c>
      <c r="C56" s="11">
        <v>0</v>
      </c>
      <c r="D56" s="13">
        <v>0.53</v>
      </c>
      <c r="E56" s="13">
        <f xml:space="preserve"> (workdays - C56) * B56 * D56</f>
        <v>19.080000000000002</v>
      </c>
      <c r="F56" s="14"/>
      <c r="G56" s="14"/>
      <c r="H56" s="14"/>
    </row>
    <row r="57" spans="1:15" hidden="1" outlineLevel="1" x14ac:dyDescent="0.25">
      <c r="A57" s="20" t="s">
        <v>85</v>
      </c>
      <c r="B57" s="12">
        <v>1</v>
      </c>
      <c r="C57" s="11">
        <v>0</v>
      </c>
      <c r="D57" s="13">
        <v>0.45</v>
      </c>
      <c r="E57" s="13">
        <f xml:space="preserve"> (workdays - C57) * B57 * D57</f>
        <v>16.2</v>
      </c>
      <c r="F57" s="14"/>
      <c r="G57" s="14"/>
      <c r="H57" s="14"/>
    </row>
    <row r="58" spans="1:15" hidden="1" outlineLevel="1" x14ac:dyDescent="0.25">
      <c r="A58" s="20" t="s">
        <v>86</v>
      </c>
      <c r="B58" s="12">
        <v>1</v>
      </c>
      <c r="C58" s="11">
        <v>0</v>
      </c>
      <c r="D58" s="13">
        <v>0.6</v>
      </c>
      <c r="E58" s="13">
        <f xml:space="preserve"> (workdays - C58) * B58 * D58</f>
        <v>21.599999999999998</v>
      </c>
      <c r="F58" s="14"/>
      <c r="G58" s="14"/>
      <c r="H58" s="14"/>
    </row>
    <row r="59" spans="1:15" hidden="1" outlineLevel="1" x14ac:dyDescent="0.25">
      <c r="A59" s="20" t="s">
        <v>87</v>
      </c>
      <c r="B59" s="12">
        <v>1</v>
      </c>
      <c r="C59" s="11">
        <v>0</v>
      </c>
      <c r="D59" s="13">
        <v>0.35</v>
      </c>
      <c r="E59" s="13">
        <f xml:space="preserve"> (workdays - C59) * B59 * D59</f>
        <v>12.6</v>
      </c>
      <c r="F59" s="14"/>
      <c r="G59" s="14"/>
      <c r="H59" s="14"/>
    </row>
    <row r="60" spans="1:15" hidden="1" outlineLevel="1" x14ac:dyDescent="0.25">
      <c r="A60" s="29"/>
      <c r="B60" s="30"/>
      <c r="C60" s="31"/>
      <c r="D60" s="32"/>
      <c r="E60" s="32"/>
      <c r="F60" s="32"/>
      <c r="G60" s="32"/>
      <c r="H60" s="32"/>
    </row>
    <row r="61" spans="1:15" collapsed="1" x14ac:dyDescent="0.25">
      <c r="A61" s="83" t="s">
        <v>61</v>
      </c>
      <c r="B61" s="84"/>
      <c r="C61" s="84"/>
      <c r="D61" s="84"/>
      <c r="E61" s="86">
        <f>SUM(E62:E64)</f>
        <v>66</v>
      </c>
      <c r="F61" s="85">
        <f>SUMIF(A_List_Teams, A61, A_List_ECDs_Remaining)</f>
        <v>110</v>
      </c>
      <c r="G61" s="85">
        <f>E61-F61</f>
        <v>-44</v>
      </c>
      <c r="H61" s="88">
        <f>F61/E61</f>
        <v>1.6666666666666667</v>
      </c>
    </row>
    <row r="62" spans="1:15" hidden="1" outlineLevel="1" x14ac:dyDescent="0.25">
      <c r="A62" s="20" t="s">
        <v>92</v>
      </c>
      <c r="B62" s="12">
        <v>1</v>
      </c>
      <c r="C62" s="20">
        <v>0</v>
      </c>
      <c r="D62" s="13">
        <v>1.1000000000000001</v>
      </c>
      <c r="E62" s="13">
        <f xml:space="preserve"> (workdays - C62) * B62 * D62</f>
        <v>39.6</v>
      </c>
      <c r="F62" s="14"/>
      <c r="G62" s="14"/>
      <c r="H62" s="14"/>
    </row>
    <row r="63" spans="1:15" ht="12.75" hidden="1" customHeight="1" outlineLevel="1" x14ac:dyDescent="0.25">
      <c r="A63" s="20" t="s">
        <v>88</v>
      </c>
      <c r="B63" s="12">
        <v>1</v>
      </c>
      <c r="C63" s="11">
        <v>3</v>
      </c>
      <c r="D63" s="13">
        <v>0.8</v>
      </c>
      <c r="E63" s="13">
        <f xml:space="preserve"> (workdays - C63) * B63 * D63</f>
        <v>26.400000000000002</v>
      </c>
      <c r="F63" s="14"/>
      <c r="G63" s="14"/>
      <c r="H63" s="14"/>
    </row>
    <row r="64" spans="1:15" hidden="1" outlineLevel="1" collapsed="1" x14ac:dyDescent="0.25">
      <c r="A64" s="29"/>
      <c r="B64" s="30"/>
      <c r="C64" s="31"/>
      <c r="D64" s="32"/>
      <c r="E64" s="32"/>
      <c r="F64" s="32"/>
      <c r="G64" s="32"/>
      <c r="H64" s="32"/>
      <c r="K64" s="36"/>
      <c r="L64" s="10"/>
      <c r="M64" s="10"/>
      <c r="N64" s="37"/>
      <c r="O64" s="37"/>
    </row>
    <row r="65" spans="1:16" collapsed="1" x14ac:dyDescent="0.25">
      <c r="A65" s="83" t="s">
        <v>62</v>
      </c>
      <c r="B65" s="84"/>
      <c r="C65" s="92"/>
      <c r="D65" s="92"/>
      <c r="E65" s="93">
        <f>SUM(E67:E69)</f>
        <v>16.2</v>
      </c>
      <c r="F65" s="94">
        <f>SUMIF(A_List_Teams, A65, A_List_ECDs_Remaining)</f>
        <v>0</v>
      </c>
      <c r="G65" s="94">
        <f>E65-F65</f>
        <v>16.2</v>
      </c>
      <c r="H65" s="88">
        <f>F65/E65</f>
        <v>0</v>
      </c>
    </row>
    <row r="66" spans="1:16" hidden="1" outlineLevel="1" x14ac:dyDescent="0.25">
      <c r="A66" s="20" t="s">
        <v>89</v>
      </c>
      <c r="B66" s="12">
        <v>1</v>
      </c>
      <c r="C66" s="11">
        <v>0</v>
      </c>
      <c r="D66" s="13">
        <v>0.45</v>
      </c>
      <c r="E66" s="13">
        <f xml:space="preserve"> (workdays - C66) * B66 * D66</f>
        <v>16.2</v>
      </c>
      <c r="F66" s="90"/>
      <c r="G66" s="90"/>
      <c r="H66" s="91"/>
    </row>
    <row r="67" spans="1:16" hidden="1" outlineLevel="1" x14ac:dyDescent="0.25">
      <c r="A67" s="89" t="s">
        <v>90</v>
      </c>
      <c r="B67" s="12">
        <v>0.5</v>
      </c>
      <c r="C67" s="95">
        <v>0</v>
      </c>
      <c r="D67" s="95">
        <v>0.35</v>
      </c>
      <c r="E67" s="13">
        <f xml:space="preserve"> (workdays - C67) * B67 * D67</f>
        <v>6.3</v>
      </c>
      <c r="F67" s="90"/>
      <c r="G67" s="90"/>
      <c r="H67" s="91"/>
    </row>
    <row r="68" spans="1:16" hidden="1" outlineLevel="1" x14ac:dyDescent="0.25">
      <c r="A68" s="89" t="s">
        <v>91</v>
      </c>
      <c r="B68" s="12">
        <v>0.5</v>
      </c>
      <c r="C68" s="95">
        <v>0</v>
      </c>
      <c r="D68" s="95">
        <v>0.55000000000000004</v>
      </c>
      <c r="E68" s="13">
        <f xml:space="preserve"> (workdays - C68) * B68 * D68</f>
        <v>9.9</v>
      </c>
      <c r="F68" s="90"/>
      <c r="G68" s="90"/>
      <c r="H68" s="91"/>
    </row>
    <row r="69" spans="1:16" hidden="1" outlineLevel="1" x14ac:dyDescent="0.25">
      <c r="A69" s="29"/>
      <c r="B69" s="30"/>
      <c r="C69" s="31"/>
      <c r="D69" s="32"/>
      <c r="E69" s="32"/>
      <c r="F69" s="32"/>
      <c r="G69" s="32"/>
      <c r="H69" s="32"/>
    </row>
    <row r="70" spans="1:16" x14ac:dyDescent="0.25">
      <c r="A70" s="96" t="s">
        <v>21</v>
      </c>
      <c r="B70" s="44"/>
      <c r="C70" s="44"/>
      <c r="D70" s="44"/>
      <c r="E70" s="17"/>
      <c r="F70" s="85"/>
      <c r="G70" s="85">
        <f xml:space="preserve"> -SUMIF(A_List_Teams, "", A_List_ECDs_Remaining)</f>
        <v>0</v>
      </c>
      <c r="H70" s="85"/>
      <c r="P70" s="34"/>
    </row>
    <row r="71" spans="1:16" x14ac:dyDescent="0.25">
      <c r="A71" s="44" t="s">
        <v>22</v>
      </c>
      <c r="B71" s="142">
        <f>AVERAGE(B26:B69)</f>
        <v>0.96666666666666667</v>
      </c>
      <c r="C71" s="44">
        <f>SUM(C26:C69)</f>
        <v>6</v>
      </c>
      <c r="D71" s="123">
        <f>SUMPRODUCT(B27:B68,D27:D68)</f>
        <v>11.000000000000002</v>
      </c>
      <c r="E71" s="143">
        <f>E26+E33+E40+E47+E53+E61+E65</f>
        <v>364.79999999999995</v>
      </c>
      <c r="F71" s="124">
        <f>SUBTOTAL(9,A_List_ECDs_Remaining)</f>
        <v>284.75</v>
      </c>
      <c r="G71" s="144">
        <f>SUM(G26:G70)</f>
        <v>80.049999999999983</v>
      </c>
      <c r="H71" s="125">
        <f>F71/E71</f>
        <v>0.78056469298245623</v>
      </c>
      <c r="P71" s="34"/>
    </row>
    <row r="72" spans="1:16" x14ac:dyDescent="0.25">
      <c r="A72" s="44"/>
      <c r="B72" s="84"/>
      <c r="C72" s="44"/>
      <c r="D72" s="123"/>
      <c r="E72" s="126"/>
      <c r="F72" s="127"/>
      <c r="G72" s="84"/>
      <c r="H72" s="128"/>
      <c r="K72" s="36"/>
      <c r="L72" s="10"/>
      <c r="M72" s="10"/>
      <c r="N72" s="37"/>
      <c r="O72" s="37"/>
    </row>
    <row r="73" spans="1:16" x14ac:dyDescent="0.25">
      <c r="A73" s="18" t="s">
        <v>175</v>
      </c>
      <c r="B73" s="84"/>
      <c r="C73" s="44"/>
      <c r="D73" s="129">
        <f>COUNT(D27:D31,D34:D39,D41:D46,D48:D52,D54:D60,D62:D64,D66:D68)</f>
        <v>30</v>
      </c>
      <c r="E73" s="123"/>
      <c r="F73" s="127"/>
      <c r="G73" s="84"/>
      <c r="H73" s="128"/>
      <c r="K73" s="36"/>
      <c r="L73" s="10"/>
      <c r="M73" s="10"/>
      <c r="N73" s="37"/>
      <c r="O73" s="37"/>
    </row>
    <row r="74" spans="1:16" x14ac:dyDescent="0.25">
      <c r="A74" s="18" t="s">
        <v>23</v>
      </c>
      <c r="B74" s="84"/>
      <c r="C74" s="44"/>
      <c r="D74" s="123">
        <f>D71/D73</f>
        <v>0.36666666666666675</v>
      </c>
      <c r="E74" s="123"/>
      <c r="F74" s="127"/>
      <c r="G74" s="84"/>
      <c r="H74" s="128"/>
      <c r="K74" s="36"/>
      <c r="L74" s="10"/>
      <c r="M74" s="10"/>
      <c r="N74" s="37"/>
      <c r="O74" s="37"/>
    </row>
    <row r="75" spans="1:16" x14ac:dyDescent="0.25">
      <c r="A75" s="135" t="s">
        <v>167</v>
      </c>
      <c r="B75" s="84"/>
      <c r="C75" s="44"/>
      <c r="D75" s="123">
        <f>5*D71</f>
        <v>55.000000000000007</v>
      </c>
      <c r="E75" s="123"/>
      <c r="F75" s="127"/>
      <c r="G75" s="84"/>
      <c r="H75" s="128"/>
      <c r="K75" s="36"/>
      <c r="L75" s="10"/>
      <c r="M75" s="10"/>
      <c r="N75" s="37"/>
      <c r="O75" s="37"/>
    </row>
    <row r="76" spans="1:16" x14ac:dyDescent="0.25">
      <c r="A76" s="3"/>
      <c r="G76" s="3"/>
      <c r="I76" s="35"/>
      <c r="J76" s="36"/>
      <c r="K76" s="10"/>
      <c r="L76" s="10"/>
      <c r="M76" s="37"/>
      <c r="N76" s="37"/>
    </row>
    <row r="77" spans="1:16" x14ac:dyDescent="0.25">
      <c r="A77" s="55" t="s">
        <v>165</v>
      </c>
      <c r="B77" s="56" t="s">
        <v>97</v>
      </c>
      <c r="C77" s="145">
        <f>SUMIF(A_List_Category,B77,A_List_ECDs_Remaining)+SUMIF(A_List_Category,B77,A_List_ECDs_to_Date)</f>
        <v>216.78583333333333</v>
      </c>
      <c r="D77" s="149">
        <f>C77/SUM($C$77:$C$80)</f>
        <v>0.15548804177221093</v>
      </c>
      <c r="G77" s="3"/>
      <c r="I77" s="35"/>
      <c r="J77" s="36"/>
      <c r="K77" s="10"/>
      <c r="L77" s="10"/>
      <c r="M77" s="37"/>
      <c r="N77" s="37"/>
    </row>
    <row r="78" spans="1:16" x14ac:dyDescent="0.25">
      <c r="A78" s="57" t="s">
        <v>24</v>
      </c>
      <c r="B78" s="58" t="s">
        <v>99</v>
      </c>
      <c r="C78" s="146">
        <f>SUMIF(A_List_Category,B78,A_List_ECDs_Remaining)+SUMIF(A_List_Category,B78,A_List_ECDs_to_Date)</f>
        <v>172.94</v>
      </c>
      <c r="D78" s="150">
        <f t="shared" ref="D78:D80" si="4">C78/SUM($C$77:$C$80)</f>
        <v>0.12403994085139092</v>
      </c>
      <c r="G78" s="3"/>
      <c r="I78" s="35"/>
      <c r="J78" s="36"/>
      <c r="K78" s="10"/>
      <c r="L78" s="10"/>
      <c r="M78" s="37"/>
      <c r="N78" s="37"/>
    </row>
    <row r="79" spans="1:16" x14ac:dyDescent="0.25">
      <c r="A79" s="59" t="s">
        <v>93</v>
      </c>
      <c r="B79" s="60" t="s">
        <v>98</v>
      </c>
      <c r="C79" s="147">
        <f>SUMIF(A_List_Category,B79,A_List_ECDs_Remaining)+SUMIF(A_List_Category,B79,A_List_ECDs_to_Date)</f>
        <v>835.50166666666667</v>
      </c>
      <c r="D79" s="151">
        <f t="shared" si="4"/>
        <v>0.59925741479456385</v>
      </c>
      <c r="G79" s="3"/>
      <c r="I79" s="35"/>
      <c r="J79" s="36"/>
      <c r="K79" s="10"/>
      <c r="L79" s="10"/>
      <c r="M79" s="37"/>
      <c r="N79" s="37"/>
    </row>
    <row r="80" spans="1:16" x14ac:dyDescent="0.25">
      <c r="A80" s="66" t="s">
        <v>25</v>
      </c>
      <c r="B80" s="67" t="s">
        <v>100</v>
      </c>
      <c r="C80" s="148">
        <f>SUMIF(A_List_Category,B80,A_List_ECDs_Remaining)+SUMIF(A_List_Category,B80,A_List_ECDs_to_Date)</f>
        <v>169.00083333333333</v>
      </c>
      <c r="D80" s="152">
        <f t="shared" si="4"/>
        <v>0.1212146025818344</v>
      </c>
      <c r="G80" s="3"/>
      <c r="I80" s="35"/>
      <c r="J80" s="36"/>
      <c r="K80" s="10"/>
      <c r="L80" s="10"/>
      <c r="M80" s="37"/>
      <c r="N80" s="37"/>
    </row>
    <row r="81" spans="1:16" x14ac:dyDescent="0.25">
      <c r="A81" s="3"/>
      <c r="B81" s="40"/>
      <c r="G81" s="3"/>
      <c r="I81" s="35"/>
      <c r="J81" s="36"/>
      <c r="K81" s="10"/>
      <c r="L81" s="10"/>
      <c r="M81" s="37"/>
      <c r="N81" s="37"/>
    </row>
    <row r="82" spans="1:16" ht="15.6" x14ac:dyDescent="0.3">
      <c r="A82" s="1" t="s">
        <v>26</v>
      </c>
      <c r="G82" s="3"/>
      <c r="I82" s="35"/>
      <c r="J82" s="36"/>
      <c r="K82" s="10"/>
      <c r="L82" s="100"/>
      <c r="M82" s="37"/>
      <c r="N82" s="37"/>
    </row>
    <row r="83" spans="1:16" x14ac:dyDescent="0.25">
      <c r="A83" s="19" t="s">
        <v>27</v>
      </c>
      <c r="B83" s="19" t="s">
        <v>28</v>
      </c>
      <c r="C83" s="19" t="s">
        <v>96</v>
      </c>
      <c r="D83" s="19" t="s">
        <v>173</v>
      </c>
      <c r="E83" s="19" t="s">
        <v>29</v>
      </c>
      <c r="F83" s="19" t="s">
        <v>172</v>
      </c>
      <c r="G83" s="19" t="s">
        <v>176</v>
      </c>
      <c r="H83" s="3"/>
      <c r="K83" s="36"/>
      <c r="L83" s="10"/>
      <c r="M83" s="10"/>
      <c r="N83" s="37"/>
      <c r="O83" s="37"/>
    </row>
    <row r="84" spans="1:16" x14ac:dyDescent="0.25">
      <c r="A84" s="65" t="s">
        <v>110</v>
      </c>
      <c r="B84" s="65" t="s">
        <v>139</v>
      </c>
      <c r="C84" s="65" t="s">
        <v>97</v>
      </c>
      <c r="D84" s="47" t="s">
        <v>59</v>
      </c>
      <c r="E84" s="47" t="s">
        <v>30</v>
      </c>
      <c r="F84" s="81">
        <v>0</v>
      </c>
      <c r="G84" s="81">
        <v>23.0625</v>
      </c>
      <c r="H84" s="3"/>
      <c r="K84" s="101"/>
      <c r="L84" s="101"/>
      <c r="M84" s="101"/>
      <c r="P84" s="34"/>
    </row>
    <row r="85" spans="1:16" x14ac:dyDescent="0.25">
      <c r="A85" s="65" t="s">
        <v>119</v>
      </c>
      <c r="B85" s="65" t="s">
        <v>148</v>
      </c>
      <c r="C85" s="82" t="s">
        <v>97</v>
      </c>
      <c r="D85" s="68" t="s">
        <v>58</v>
      </c>
      <c r="E85" s="69" t="s">
        <v>31</v>
      </c>
      <c r="F85" s="81">
        <v>1</v>
      </c>
      <c r="G85" s="81">
        <v>65.63</v>
      </c>
      <c r="H85" s="3"/>
      <c r="K85" s="101"/>
      <c r="L85" s="101"/>
      <c r="M85" s="101"/>
      <c r="P85" s="34"/>
    </row>
    <row r="86" spans="1:16" x14ac:dyDescent="0.25">
      <c r="A86" s="65" t="s">
        <v>109</v>
      </c>
      <c r="B86" s="65" t="s">
        <v>138</v>
      </c>
      <c r="C86" s="48" t="s">
        <v>97</v>
      </c>
      <c r="D86" s="47" t="s">
        <v>60</v>
      </c>
      <c r="E86" s="47" t="s">
        <v>30</v>
      </c>
      <c r="F86" s="52">
        <v>0</v>
      </c>
      <c r="G86" s="52">
        <v>35.65</v>
      </c>
      <c r="H86" s="3"/>
      <c r="K86" s="101"/>
      <c r="L86" s="101"/>
      <c r="M86" s="101"/>
      <c r="P86" s="34"/>
    </row>
    <row r="87" spans="1:16" x14ac:dyDescent="0.25">
      <c r="A87" s="65" t="s">
        <v>124</v>
      </c>
      <c r="B87" s="65" t="s">
        <v>153</v>
      </c>
      <c r="C87" s="122" t="s">
        <v>97</v>
      </c>
      <c r="D87" s="70" t="s">
        <v>56</v>
      </c>
      <c r="E87" s="69" t="s">
        <v>32</v>
      </c>
      <c r="F87" s="52">
        <v>0</v>
      </c>
      <c r="G87" s="52">
        <v>21.8125</v>
      </c>
      <c r="K87" s="101"/>
      <c r="L87" s="101"/>
      <c r="M87" s="101"/>
      <c r="P87" s="34"/>
    </row>
    <row r="88" spans="1:16" x14ac:dyDescent="0.25">
      <c r="A88" s="65" t="s">
        <v>125</v>
      </c>
      <c r="B88" s="65" t="s">
        <v>154</v>
      </c>
      <c r="C88" s="48" t="s">
        <v>97</v>
      </c>
      <c r="D88" s="47" t="s">
        <v>57</v>
      </c>
      <c r="E88" s="71" t="s">
        <v>33</v>
      </c>
      <c r="F88" s="52">
        <v>0</v>
      </c>
      <c r="G88" s="52">
        <v>1.75</v>
      </c>
      <c r="K88" s="101"/>
      <c r="L88" s="101"/>
      <c r="M88" s="101"/>
      <c r="P88" s="34"/>
    </row>
    <row r="89" spans="1:16" x14ac:dyDescent="0.25">
      <c r="A89" s="65" t="s">
        <v>107</v>
      </c>
      <c r="B89" s="65" t="s">
        <v>136</v>
      </c>
      <c r="C89" s="48" t="s">
        <v>97</v>
      </c>
      <c r="D89" s="47" t="s">
        <v>57</v>
      </c>
      <c r="E89" s="140" t="s">
        <v>169</v>
      </c>
      <c r="F89" s="52">
        <v>20</v>
      </c>
      <c r="G89" s="52">
        <v>0</v>
      </c>
      <c r="K89" s="101"/>
      <c r="L89" s="101"/>
      <c r="M89" s="101"/>
      <c r="P89" s="34"/>
    </row>
    <row r="90" spans="1:16" x14ac:dyDescent="0.25">
      <c r="A90" s="65" t="s">
        <v>95</v>
      </c>
      <c r="B90" s="65" t="s">
        <v>129</v>
      </c>
      <c r="C90" s="48" t="s">
        <v>97</v>
      </c>
      <c r="D90" s="47" t="s">
        <v>59</v>
      </c>
      <c r="E90" s="69" t="s">
        <v>31</v>
      </c>
      <c r="F90" s="103">
        <v>0.25</v>
      </c>
      <c r="G90" s="103">
        <v>20.070833333333329</v>
      </c>
      <c r="K90" s="101"/>
      <c r="L90" s="101"/>
      <c r="M90" s="101"/>
      <c r="P90" s="34"/>
    </row>
    <row r="91" spans="1:16" x14ac:dyDescent="0.25">
      <c r="A91" s="65" t="s">
        <v>113</v>
      </c>
      <c r="B91" s="65" t="s">
        <v>142</v>
      </c>
      <c r="C91" s="48" t="s">
        <v>97</v>
      </c>
      <c r="D91" s="98" t="s">
        <v>56</v>
      </c>
      <c r="E91" s="71" t="s">
        <v>33</v>
      </c>
      <c r="F91" s="99">
        <v>0</v>
      </c>
      <c r="G91" s="99">
        <v>27.56</v>
      </c>
      <c r="H91" s="5"/>
      <c r="K91" s="101"/>
      <c r="L91" s="101"/>
      <c r="M91" s="101"/>
      <c r="P91" s="34"/>
    </row>
    <row r="92" spans="1:16" x14ac:dyDescent="0.25">
      <c r="A92" s="65" t="s">
        <v>101</v>
      </c>
      <c r="B92" s="65" t="s">
        <v>130</v>
      </c>
      <c r="C92" s="122" t="s">
        <v>98</v>
      </c>
      <c r="D92" s="70" t="s">
        <v>56</v>
      </c>
      <c r="E92" s="70" t="s">
        <v>31</v>
      </c>
      <c r="F92" s="99">
        <v>2.5</v>
      </c>
      <c r="G92" s="99">
        <v>193.25</v>
      </c>
      <c r="H92" s="5"/>
      <c r="K92" s="101"/>
      <c r="L92" s="101"/>
      <c r="M92" s="101"/>
      <c r="P92" s="34"/>
    </row>
    <row r="93" spans="1:16" x14ac:dyDescent="0.25">
      <c r="A93" s="65" t="s">
        <v>94</v>
      </c>
      <c r="B93" s="65" t="s">
        <v>128</v>
      </c>
      <c r="C93" s="48" t="s">
        <v>98</v>
      </c>
      <c r="D93" s="71" t="s">
        <v>61</v>
      </c>
      <c r="E93" s="47" t="s">
        <v>30</v>
      </c>
      <c r="F93" s="52">
        <v>0</v>
      </c>
      <c r="G93" s="52">
        <v>8.6999999999999993</v>
      </c>
      <c r="K93" s="101"/>
      <c r="L93" s="101"/>
      <c r="M93" s="101"/>
    </row>
    <row r="94" spans="1:16" x14ac:dyDescent="0.25">
      <c r="A94" s="65" t="s">
        <v>103</v>
      </c>
      <c r="B94" s="65" t="s">
        <v>132</v>
      </c>
      <c r="C94" s="48" t="s">
        <v>98</v>
      </c>
      <c r="D94" s="47" t="s">
        <v>61</v>
      </c>
      <c r="E94" s="47" t="s">
        <v>31</v>
      </c>
      <c r="F94" s="52">
        <v>110</v>
      </c>
      <c r="G94" s="52">
        <v>177</v>
      </c>
      <c r="K94" s="101"/>
      <c r="L94" s="101"/>
      <c r="M94" s="101"/>
    </row>
    <row r="95" spans="1:16" x14ac:dyDescent="0.25">
      <c r="A95" s="65" t="s">
        <v>104</v>
      </c>
      <c r="B95" s="65" t="s">
        <v>133</v>
      </c>
      <c r="C95" s="48" t="s">
        <v>98</v>
      </c>
      <c r="D95" s="47" t="s">
        <v>56</v>
      </c>
      <c r="E95" s="71" t="s">
        <v>33</v>
      </c>
      <c r="F95" s="52">
        <v>0</v>
      </c>
      <c r="G95" s="52">
        <v>2.5</v>
      </c>
      <c r="K95" s="101"/>
      <c r="L95" s="101"/>
      <c r="M95" s="101"/>
    </row>
    <row r="96" spans="1:16" x14ac:dyDescent="0.25">
      <c r="A96" s="65" t="s">
        <v>116</v>
      </c>
      <c r="B96" s="65" t="s">
        <v>145</v>
      </c>
      <c r="C96" s="48" t="s">
        <v>98</v>
      </c>
      <c r="D96" s="47" t="s">
        <v>59</v>
      </c>
      <c r="E96" s="47" t="s">
        <v>30</v>
      </c>
      <c r="F96" s="52">
        <v>0</v>
      </c>
      <c r="G96" s="52">
        <v>24.8125</v>
      </c>
      <c r="K96" s="101"/>
      <c r="L96" s="101"/>
      <c r="M96" s="101"/>
    </row>
    <row r="97" spans="1:13" x14ac:dyDescent="0.25">
      <c r="A97" s="65" t="s">
        <v>114</v>
      </c>
      <c r="B97" s="65" t="s">
        <v>143</v>
      </c>
      <c r="C97" s="48" t="s">
        <v>98</v>
      </c>
      <c r="D97" s="47" t="s">
        <v>59</v>
      </c>
      <c r="E97" s="47" t="s">
        <v>30</v>
      </c>
      <c r="F97" s="52">
        <v>0</v>
      </c>
      <c r="G97" s="52">
        <v>19.8125</v>
      </c>
      <c r="K97" s="101"/>
      <c r="L97" s="101"/>
      <c r="M97" s="101"/>
    </row>
    <row r="98" spans="1:13" x14ac:dyDescent="0.25">
      <c r="A98" s="65" t="s">
        <v>108</v>
      </c>
      <c r="B98" s="65" t="s">
        <v>137</v>
      </c>
      <c r="C98" s="48" t="s">
        <v>98</v>
      </c>
      <c r="D98" s="62" t="s">
        <v>58</v>
      </c>
      <c r="E98" s="47" t="s">
        <v>31</v>
      </c>
      <c r="F98" s="52">
        <v>50</v>
      </c>
      <c r="G98" s="52">
        <v>95.81</v>
      </c>
      <c r="H98" s="5"/>
      <c r="K98" s="101"/>
      <c r="L98" s="101"/>
      <c r="M98" s="101"/>
    </row>
    <row r="99" spans="1:13" x14ac:dyDescent="0.25">
      <c r="A99" s="65" t="s">
        <v>102</v>
      </c>
      <c r="B99" s="65" t="s">
        <v>131</v>
      </c>
      <c r="C99" s="48" t="s">
        <v>98</v>
      </c>
      <c r="D99" s="47" t="s">
        <v>57</v>
      </c>
      <c r="E99" s="71" t="s">
        <v>33</v>
      </c>
      <c r="F99" s="52">
        <v>0</v>
      </c>
      <c r="G99" s="52">
        <v>4.25</v>
      </c>
      <c r="H99" s="5"/>
      <c r="K99" s="101"/>
      <c r="L99" s="101"/>
      <c r="M99" s="101"/>
    </row>
    <row r="100" spans="1:13" x14ac:dyDescent="0.25">
      <c r="A100" s="65" t="s">
        <v>121</v>
      </c>
      <c r="B100" s="65" t="s">
        <v>150</v>
      </c>
      <c r="C100" s="65" t="s">
        <v>98</v>
      </c>
      <c r="D100" s="71" t="s">
        <v>59</v>
      </c>
      <c r="E100" s="71" t="s">
        <v>33</v>
      </c>
      <c r="F100" s="52">
        <v>0</v>
      </c>
      <c r="G100" s="52">
        <v>136.1166666666667</v>
      </c>
      <c r="K100" s="101"/>
      <c r="L100" s="101"/>
      <c r="M100" s="101"/>
    </row>
    <row r="101" spans="1:13" x14ac:dyDescent="0.25">
      <c r="A101" s="65" t="s">
        <v>127</v>
      </c>
      <c r="B101" s="65" t="s">
        <v>156</v>
      </c>
      <c r="C101" s="65" t="s">
        <v>98</v>
      </c>
      <c r="D101" s="47" t="s">
        <v>58</v>
      </c>
      <c r="E101" s="71" t="s">
        <v>30</v>
      </c>
      <c r="F101" s="52">
        <v>0</v>
      </c>
      <c r="G101" s="52">
        <v>10.75</v>
      </c>
      <c r="K101" s="101"/>
      <c r="L101" s="101"/>
      <c r="M101" s="101"/>
    </row>
    <row r="102" spans="1:13" x14ac:dyDescent="0.25">
      <c r="A102" s="65" t="s">
        <v>120</v>
      </c>
      <c r="B102" s="65" t="s">
        <v>149</v>
      </c>
      <c r="C102" s="48" t="s">
        <v>99</v>
      </c>
      <c r="D102" s="71" t="s">
        <v>60</v>
      </c>
      <c r="E102" s="47" t="s">
        <v>30</v>
      </c>
      <c r="F102" s="52">
        <v>0</v>
      </c>
      <c r="G102" s="52">
        <v>0.25</v>
      </c>
      <c r="K102" s="101"/>
      <c r="L102" s="101"/>
      <c r="M102" s="101"/>
    </row>
    <row r="103" spans="1:13" x14ac:dyDescent="0.25">
      <c r="A103" s="65" t="s">
        <v>118</v>
      </c>
      <c r="B103" s="65" t="s">
        <v>147</v>
      </c>
      <c r="C103" s="48" t="s">
        <v>99</v>
      </c>
      <c r="D103" s="47" t="s">
        <v>58</v>
      </c>
      <c r="E103" s="71" t="s">
        <v>33</v>
      </c>
      <c r="F103" s="52">
        <v>0</v>
      </c>
      <c r="G103" s="52">
        <v>13</v>
      </c>
      <c r="K103" s="101"/>
      <c r="L103" s="101"/>
      <c r="M103" s="101"/>
    </row>
    <row r="104" spans="1:13" x14ac:dyDescent="0.25">
      <c r="A104" s="65" t="s">
        <v>106</v>
      </c>
      <c r="B104" s="65" t="s">
        <v>135</v>
      </c>
      <c r="C104" s="48" t="s">
        <v>99</v>
      </c>
      <c r="D104" s="47" t="s">
        <v>60</v>
      </c>
      <c r="E104" s="71" t="s">
        <v>31</v>
      </c>
      <c r="F104" s="52">
        <v>45</v>
      </c>
      <c r="G104" s="52">
        <v>66.19</v>
      </c>
      <c r="H104" s="5"/>
      <c r="K104" s="101"/>
      <c r="L104" s="101"/>
      <c r="M104" s="101"/>
    </row>
    <row r="105" spans="1:13" x14ac:dyDescent="0.25">
      <c r="A105" s="65" t="s">
        <v>117</v>
      </c>
      <c r="B105" s="65" t="s">
        <v>146</v>
      </c>
      <c r="C105" s="48" t="s">
        <v>99</v>
      </c>
      <c r="D105" s="47" t="s">
        <v>59</v>
      </c>
      <c r="E105" s="71" t="s">
        <v>33</v>
      </c>
      <c r="F105" s="52">
        <v>0</v>
      </c>
      <c r="G105" s="52">
        <v>10.9375</v>
      </c>
      <c r="H105" s="3"/>
      <c r="K105" s="101"/>
      <c r="L105" s="101"/>
      <c r="M105" s="101"/>
    </row>
    <row r="106" spans="1:13" x14ac:dyDescent="0.25">
      <c r="A106" s="65" t="s">
        <v>122</v>
      </c>
      <c r="B106" s="65" t="s">
        <v>151</v>
      </c>
      <c r="C106" s="48" t="s">
        <v>99</v>
      </c>
      <c r="D106" s="47" t="s">
        <v>60</v>
      </c>
      <c r="E106" s="71" t="s">
        <v>33</v>
      </c>
      <c r="F106" s="52">
        <v>0</v>
      </c>
      <c r="G106" s="52">
        <v>1.8125</v>
      </c>
      <c r="H106" s="5"/>
      <c r="K106" s="101"/>
      <c r="L106" s="101"/>
      <c r="M106" s="101"/>
    </row>
    <row r="107" spans="1:13" x14ac:dyDescent="0.25">
      <c r="A107" s="65" t="s">
        <v>126</v>
      </c>
      <c r="B107" s="65" t="s">
        <v>155</v>
      </c>
      <c r="C107" s="48" t="s">
        <v>99</v>
      </c>
      <c r="D107" s="47" t="s">
        <v>58</v>
      </c>
      <c r="E107" s="71" t="s">
        <v>31</v>
      </c>
      <c r="F107" s="103">
        <v>14</v>
      </c>
      <c r="G107" s="103">
        <v>21.75</v>
      </c>
      <c r="H107" s="5"/>
      <c r="K107" s="101"/>
      <c r="L107" s="101"/>
      <c r="M107" s="101"/>
    </row>
    <row r="108" spans="1:13" x14ac:dyDescent="0.25">
      <c r="A108" s="65" t="s">
        <v>112</v>
      </c>
      <c r="B108" s="65" t="s">
        <v>141</v>
      </c>
      <c r="C108" s="65" t="s">
        <v>100</v>
      </c>
      <c r="D108" s="47" t="s">
        <v>56</v>
      </c>
      <c r="E108" s="47" t="s">
        <v>30</v>
      </c>
      <c r="F108" s="52">
        <v>0</v>
      </c>
      <c r="G108" s="52">
        <v>21.125</v>
      </c>
      <c r="H108" s="5"/>
      <c r="K108" s="101"/>
      <c r="L108" s="101"/>
      <c r="M108" s="101"/>
    </row>
    <row r="109" spans="1:13" x14ac:dyDescent="0.25">
      <c r="A109" s="65" t="s">
        <v>111</v>
      </c>
      <c r="B109" s="65" t="s">
        <v>140</v>
      </c>
      <c r="C109" s="65" t="s">
        <v>100</v>
      </c>
      <c r="D109" s="47" t="s">
        <v>60</v>
      </c>
      <c r="E109" s="71" t="s">
        <v>31</v>
      </c>
      <c r="F109" s="52">
        <v>42</v>
      </c>
      <c r="G109" s="52">
        <v>51.63</v>
      </c>
      <c r="H109" s="5"/>
      <c r="K109" s="101"/>
      <c r="L109" s="101"/>
      <c r="M109" s="101"/>
    </row>
    <row r="110" spans="1:13" x14ac:dyDescent="0.25">
      <c r="A110" s="65" t="s">
        <v>123</v>
      </c>
      <c r="B110" s="65" t="s">
        <v>152</v>
      </c>
      <c r="C110" s="65" t="s">
        <v>100</v>
      </c>
      <c r="D110" s="71" t="s">
        <v>62</v>
      </c>
      <c r="E110" s="71" t="s">
        <v>30</v>
      </c>
      <c r="F110" s="52">
        <v>0</v>
      </c>
      <c r="G110" s="52">
        <v>18.399999999999999</v>
      </c>
      <c r="H110" s="5"/>
      <c r="K110" s="101"/>
      <c r="L110" s="101"/>
      <c r="M110" s="101"/>
    </row>
    <row r="111" spans="1:13" x14ac:dyDescent="0.25">
      <c r="A111" s="65" t="s">
        <v>105</v>
      </c>
      <c r="B111" s="65" t="s">
        <v>134</v>
      </c>
      <c r="C111" s="65" t="s">
        <v>100</v>
      </c>
      <c r="D111" s="71" t="s">
        <v>62</v>
      </c>
      <c r="E111" s="71" t="s">
        <v>33</v>
      </c>
      <c r="F111" s="52">
        <v>0</v>
      </c>
      <c r="G111" s="52">
        <v>10.125</v>
      </c>
      <c r="H111" s="5"/>
      <c r="K111" s="101"/>
      <c r="L111" s="101"/>
      <c r="M111" s="101"/>
    </row>
    <row r="112" spans="1:13" x14ac:dyDescent="0.25">
      <c r="A112" s="65" t="s">
        <v>115</v>
      </c>
      <c r="B112" s="65" t="s">
        <v>144</v>
      </c>
      <c r="C112" s="65" t="s">
        <v>100</v>
      </c>
      <c r="D112" s="71" t="s">
        <v>62</v>
      </c>
      <c r="E112" s="71" t="s">
        <v>33</v>
      </c>
      <c r="F112" s="52">
        <v>0</v>
      </c>
      <c r="G112" s="52">
        <v>25.720833333333331</v>
      </c>
      <c r="H112" s="5"/>
      <c r="K112" s="101"/>
      <c r="L112" s="101"/>
      <c r="M112" s="101"/>
    </row>
    <row r="114" spans="1:13" x14ac:dyDescent="0.25">
      <c r="A114" s="74" t="s">
        <v>34</v>
      </c>
      <c r="B114" s="73"/>
      <c r="C114" s="73"/>
      <c r="D114" s="73"/>
      <c r="E114" s="73"/>
      <c r="F114" s="132">
        <f>SUM(A_List_ECDs_Remaining)</f>
        <v>284.75</v>
      </c>
      <c r="G114" s="133">
        <f>SUM(A_List_ECDs_to_Date)</f>
        <v>1109.4783333333335</v>
      </c>
      <c r="H114" s="5"/>
      <c r="K114" s="101"/>
      <c r="L114" s="101"/>
      <c r="M114" s="101"/>
    </row>
    <row r="115" spans="1:13" x14ac:dyDescent="0.25">
      <c r="E115" s="72"/>
      <c r="F115" s="72"/>
    </row>
    <row r="116" spans="1:13" ht="15.6" x14ac:dyDescent="0.3">
      <c r="A116" s="1" t="s">
        <v>35</v>
      </c>
    </row>
    <row r="117" spans="1:13" x14ac:dyDescent="0.25">
      <c r="A117" s="2" t="s">
        <v>27</v>
      </c>
      <c r="B117" s="2" t="s">
        <v>28</v>
      </c>
      <c r="C117" s="2" t="s">
        <v>96</v>
      </c>
      <c r="D117" s="2" t="s">
        <v>173</v>
      </c>
      <c r="E117" s="2" t="s">
        <v>29</v>
      </c>
      <c r="F117" s="2" t="s">
        <v>172</v>
      </c>
      <c r="G117" s="2" t="s">
        <v>176</v>
      </c>
      <c r="I117" s="5"/>
    </row>
    <row r="118" spans="1:13" x14ac:dyDescent="0.25">
      <c r="A118" s="45" t="s">
        <v>157</v>
      </c>
      <c r="B118" s="130" t="s">
        <v>158</v>
      </c>
      <c r="C118" s="130" t="s">
        <v>98</v>
      </c>
      <c r="D118" s="46" t="s">
        <v>60</v>
      </c>
      <c r="E118" s="46" t="s">
        <v>36</v>
      </c>
      <c r="F118" s="131">
        <v>93</v>
      </c>
      <c r="G118" s="131">
        <v>0</v>
      </c>
      <c r="I118" s="5"/>
    </row>
    <row r="119" spans="1:13" x14ac:dyDescent="0.25">
      <c r="A119" s="45" t="s">
        <v>159</v>
      </c>
      <c r="B119" s="130" t="s">
        <v>162</v>
      </c>
      <c r="C119" s="130" t="s">
        <v>98</v>
      </c>
      <c r="D119" s="64" t="s">
        <v>57</v>
      </c>
      <c r="E119" s="46" t="s">
        <v>36</v>
      </c>
      <c r="F119" s="131">
        <v>25</v>
      </c>
      <c r="G119" s="131">
        <v>0</v>
      </c>
      <c r="I119" s="5"/>
    </row>
    <row r="120" spans="1:13" x14ac:dyDescent="0.25">
      <c r="A120" s="45" t="s">
        <v>160</v>
      </c>
      <c r="B120" s="130" t="s">
        <v>163</v>
      </c>
      <c r="C120" s="130" t="s">
        <v>99</v>
      </c>
      <c r="D120" s="46" t="s">
        <v>60</v>
      </c>
      <c r="E120" s="46" t="s">
        <v>37</v>
      </c>
      <c r="F120" s="131">
        <v>82</v>
      </c>
      <c r="G120" s="131">
        <v>0</v>
      </c>
      <c r="I120" s="5"/>
    </row>
    <row r="121" spans="1:13" x14ac:dyDescent="0.25">
      <c r="A121" s="45" t="s">
        <v>161</v>
      </c>
      <c r="B121" s="130" t="s">
        <v>164</v>
      </c>
      <c r="C121" s="130" t="s">
        <v>100</v>
      </c>
      <c r="D121" s="46" t="s">
        <v>56</v>
      </c>
      <c r="E121" s="46" t="s">
        <v>36</v>
      </c>
      <c r="F121" s="131">
        <v>22</v>
      </c>
      <c r="G121" s="131">
        <v>0</v>
      </c>
      <c r="I121" s="5"/>
    </row>
    <row r="122" spans="1:13" x14ac:dyDescent="0.25">
      <c r="G122"/>
      <c r="I122" s="5"/>
    </row>
    <row r="123" spans="1:13" x14ac:dyDescent="0.25">
      <c r="A123" s="75" t="s">
        <v>38</v>
      </c>
      <c r="B123" s="76"/>
      <c r="C123" s="76"/>
      <c r="D123" s="76"/>
      <c r="E123" s="76"/>
      <c r="F123" s="134">
        <f>SUM(B_List_ECDs_Remaining)</f>
        <v>222</v>
      </c>
      <c r="G123" s="134">
        <f>SUM(G118:G122)</f>
        <v>0</v>
      </c>
      <c r="I123" s="5"/>
    </row>
    <row r="126" spans="1:13" x14ac:dyDescent="0.25">
      <c r="E126" s="72"/>
      <c r="G126"/>
    </row>
  </sheetData>
  <mergeCells count="1">
    <mergeCell ref="A1:H1"/>
  </mergeCells>
  <phoneticPr fontId="1" type="noConversion"/>
  <conditionalFormatting sqref="D113 E114 E84:E112 D115:D116 E117:F123">
    <cfRule type="cellIs" dxfId="23" priority="24" operator="equal">
      <formula>"Open"</formula>
    </cfRule>
  </conditionalFormatting>
  <conditionalFormatting sqref="D113 E114 E84:E112 D115:D116 E117:F123">
    <cfRule type="cellIs" dxfId="22" priority="23" operator="equal">
      <formula>"Requirement Ready"</formula>
    </cfRule>
  </conditionalFormatting>
  <conditionalFormatting sqref="D113 E114 E84:E112 D115:D116 E117:F123">
    <cfRule type="cellIs" dxfId="21" priority="22" operator="equal">
      <formula>"Prioritized"</formula>
    </cfRule>
  </conditionalFormatting>
  <conditionalFormatting sqref="D113 E114 E84:E112 D115:D116 E117:F123">
    <cfRule type="cellIs" dxfId="20" priority="21" operator="equal">
      <formula>"In Progress"</formula>
    </cfRule>
  </conditionalFormatting>
  <conditionalFormatting sqref="D113 E114 E84:E112 D115:D116 E117:F123">
    <cfRule type="cellIs" dxfId="19" priority="20" operator="equal">
      <formula>"In Requirement Review"</formula>
    </cfRule>
  </conditionalFormatting>
  <conditionalFormatting sqref="D113 E114 E84:E112 D115:D116 E117:F123">
    <cfRule type="cellIs" dxfId="18" priority="19" operator="equal">
      <formula>"Ready for Demo"</formula>
    </cfRule>
  </conditionalFormatting>
  <conditionalFormatting sqref="D113 E114 E84:E112 D115:D116 E117:F123">
    <cfRule type="cellIs" dxfId="17" priority="18" operator="equal">
      <formula>"Ready for Verification"</formula>
    </cfRule>
  </conditionalFormatting>
  <conditionalFormatting sqref="D113 E114 E84:E112 D115:D116 D124:D163 E117:F123">
    <cfRule type="cellIs" dxfId="16" priority="17" operator="equal">
      <formula>"Done"</formula>
    </cfRule>
  </conditionalFormatting>
  <conditionalFormatting sqref="F117:G117">
    <cfRule type="cellIs" dxfId="15" priority="16" operator="equal">
      <formula>"Open"</formula>
    </cfRule>
  </conditionalFormatting>
  <conditionalFormatting sqref="F117:G117">
    <cfRule type="cellIs" dxfId="14" priority="15" operator="equal">
      <formula>"Requirement Ready"</formula>
    </cfRule>
  </conditionalFormatting>
  <conditionalFormatting sqref="F117:G117">
    <cfRule type="cellIs" dxfId="13" priority="14" operator="equal">
      <formula>"Prioritized"</formula>
    </cfRule>
  </conditionalFormatting>
  <conditionalFormatting sqref="F117:G117">
    <cfRule type="cellIs" dxfId="12" priority="13" operator="equal">
      <formula>"In Progress"</formula>
    </cfRule>
  </conditionalFormatting>
  <conditionalFormatting sqref="F117:G117">
    <cfRule type="cellIs" dxfId="11" priority="12" operator="equal">
      <formula>"In Requirement Review"</formula>
    </cfRule>
  </conditionalFormatting>
  <conditionalFormatting sqref="F117:G117">
    <cfRule type="cellIs" dxfId="10" priority="11" operator="equal">
      <formula>"Ready for Demo"</formula>
    </cfRule>
  </conditionalFormatting>
  <conditionalFormatting sqref="F117:G117">
    <cfRule type="cellIs" dxfId="9" priority="10" operator="equal">
      <formula>"Ready for Verification"</formula>
    </cfRule>
  </conditionalFormatting>
  <conditionalFormatting sqref="F117:G117">
    <cfRule type="cellIs" dxfId="8" priority="9" operator="equal">
      <formula>"Done"</formula>
    </cfRule>
  </conditionalFormatting>
  <conditionalFormatting sqref="G117:G123">
    <cfRule type="cellIs" dxfId="7" priority="8" operator="equal">
      <formula>"Open"</formula>
    </cfRule>
  </conditionalFormatting>
  <conditionalFormatting sqref="G117:G123">
    <cfRule type="cellIs" dxfId="6" priority="7" operator="equal">
      <formula>"Requirement Ready"</formula>
    </cfRule>
  </conditionalFormatting>
  <conditionalFormatting sqref="G117:G123">
    <cfRule type="cellIs" dxfId="5" priority="6" operator="equal">
      <formula>"Prioritized"</formula>
    </cfRule>
  </conditionalFormatting>
  <conditionalFormatting sqref="G117:G123">
    <cfRule type="cellIs" dxfId="4" priority="5" operator="equal">
      <formula>"In Progress"</formula>
    </cfRule>
  </conditionalFormatting>
  <conditionalFormatting sqref="G117:G123">
    <cfRule type="cellIs" dxfId="3" priority="4" operator="equal">
      <formula>"In Requirement Review"</formula>
    </cfRule>
  </conditionalFormatting>
  <conditionalFormatting sqref="G117:G123">
    <cfRule type="cellIs" dxfId="2" priority="3" operator="equal">
      <formula>"Ready for Demo"</formula>
    </cfRule>
  </conditionalFormatting>
  <conditionalFormatting sqref="G117:G123">
    <cfRule type="cellIs" dxfId="1" priority="2" operator="equal">
      <formula>"Ready for Verification"</formula>
    </cfRule>
  </conditionalFormatting>
  <conditionalFormatting sqref="G117:G123">
    <cfRule type="cellIs" dxfId="0" priority="1" operator="equal">
      <formula>"Done"</formula>
    </cfRule>
  </conditionalFormatting>
  <dataValidations count="3">
    <dataValidation type="decimal" allowBlank="1" showInputMessage="1" showErrorMessage="1" sqref="B62:B64 B27:B32 B54:B60 B48:B52 B70:B71 B66:B68 B34:B39 B41:B46" xr:uid="{00000000-0002-0000-0000-000001000000}">
      <formula1>0</formula1>
      <formula2>3</formula2>
    </dataValidation>
    <dataValidation type="list" allowBlank="1" showInputMessage="1" showErrorMessage="1" sqref="E120:F120" xr:uid="{00000000-0002-0000-0000-000002000000}">
      <formula1>"Open, In Progress, Reopened, Resolved, Closed"</formula1>
    </dataValidation>
    <dataValidation type="list" allowBlank="1" showInputMessage="1" showErrorMessage="1" sqref="D110:D111 D120" xr:uid="{00000000-0002-0000-0000-000003000000}">
      <formula1>$A$26:$A$70</formula1>
    </dataValidation>
  </dataValidations>
  <hyperlinks>
    <hyperlink ref="A118" r:id="rId1" display="url" xr:uid="{C4A36B5D-7337-844B-A387-25FA40ED9817}"/>
    <hyperlink ref="A119" r:id="rId2" display="url" xr:uid="{0A9EDF96-414B-41F2-B6B4-8CC4B6A0739A}"/>
    <hyperlink ref="B2" r:id="rId3" xr:uid="{EAB06C4A-9CED-4875-99D3-90008F8F0FC5}"/>
  </hyperlinks>
  <pageMargins left="0.75" right="0.75" top="1" bottom="1" header="0.5" footer="0.5"/>
  <pageSetup scale="82" fitToHeight="8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59"/>
  <sheetViews>
    <sheetView zoomScaleNormal="100" workbookViewId="0">
      <pane xSplit="3" ySplit="2" topLeftCell="D118" activePane="bottomRight" state="frozen"/>
      <selection pane="topRight" activeCell="D1" sqref="D1"/>
      <selection pane="bottomLeft" activeCell="A3" sqref="A3"/>
      <selection pane="bottomRight" activeCell="G124" sqref="G124"/>
    </sheetView>
  </sheetViews>
  <sheetFormatPr defaultColWidth="8.88671875" defaultRowHeight="13.2" x14ac:dyDescent="0.25"/>
  <cols>
    <col min="1" max="1" width="8.88671875" customWidth="1"/>
    <col min="2" max="2" width="19.33203125" style="8" bestFit="1" customWidth="1"/>
    <col min="3" max="3" width="9.33203125" style="8" bestFit="1" customWidth="1"/>
    <col min="4" max="4" width="16.6640625" style="25" bestFit="1" customWidth="1"/>
    <col min="5" max="5" width="16.77734375" style="25" bestFit="1" customWidth="1"/>
    <col min="6" max="6" width="8.21875" style="25" bestFit="1" customWidth="1"/>
    <col min="7" max="7" width="16.6640625" style="40" bestFit="1" customWidth="1"/>
    <col min="8" max="8" width="18.21875" style="40" bestFit="1" customWidth="1"/>
    <col min="9" max="9" width="15.21875" style="40" bestFit="1" customWidth="1"/>
    <col min="10" max="10" width="18.88671875" style="40" bestFit="1" customWidth="1"/>
  </cols>
  <sheetData>
    <row r="1" spans="2:10" x14ac:dyDescent="0.25">
      <c r="I1" s="118" t="s">
        <v>39</v>
      </c>
      <c r="J1" s="136">
        <v>0.1</v>
      </c>
    </row>
    <row r="2" spans="2:10" x14ac:dyDescent="0.25">
      <c r="B2" s="9" t="s">
        <v>40</v>
      </c>
      <c r="C2" s="107" t="s">
        <v>41</v>
      </c>
      <c r="D2" s="27" t="s">
        <v>42</v>
      </c>
      <c r="E2" s="27" t="s">
        <v>43</v>
      </c>
      <c r="F2" s="22" t="s">
        <v>44</v>
      </c>
      <c r="G2" s="39" t="s">
        <v>45</v>
      </c>
      <c r="H2" s="117" t="s">
        <v>46</v>
      </c>
      <c r="I2" s="117" t="s">
        <v>47</v>
      </c>
      <c r="J2" s="117" t="s">
        <v>48</v>
      </c>
    </row>
    <row r="3" spans="2:10" x14ac:dyDescent="0.25">
      <c r="B3" s="6">
        <v>43193</v>
      </c>
      <c r="C3" s="24">
        <f>NETWORKDAYS('Horizon Plan'!$B$5,'Graph Data'!B3,Globals!$B$2:$B$20)</f>
        <v>1</v>
      </c>
      <c r="D3" s="23">
        <v>100</v>
      </c>
      <c r="E3" s="23">
        <v>100</v>
      </c>
      <c r="F3" s="23">
        <v>939</v>
      </c>
      <c r="G3" s="108"/>
      <c r="H3" s="114">
        <v>0</v>
      </c>
      <c r="I3" s="114">
        <v>10.1</v>
      </c>
      <c r="J3" s="114">
        <v>0</v>
      </c>
    </row>
    <row r="4" spans="2:10" x14ac:dyDescent="0.25">
      <c r="B4" s="6">
        <v>43194</v>
      </c>
      <c r="C4" s="24">
        <f>NETWORKDAYS('Horizon Plan'!$B$5,'Graph Data'!B4,Globals!$B$2:$B$20)</f>
        <v>2</v>
      </c>
      <c r="D4" s="23">
        <v>100</v>
      </c>
      <c r="E4" s="23">
        <v>100</v>
      </c>
      <c r="F4" s="23">
        <v>931</v>
      </c>
      <c r="G4" s="109"/>
      <c r="H4" s="114">
        <v>0</v>
      </c>
      <c r="I4" s="114">
        <v>10.1</v>
      </c>
      <c r="J4" s="114">
        <f t="shared" ref="J4:J35" si="0">(H4-H3)*lambda+J3*(1-lambda)</f>
        <v>0</v>
      </c>
    </row>
    <row r="5" spans="2:10" x14ac:dyDescent="0.25">
      <c r="B5" s="6">
        <v>43195</v>
      </c>
      <c r="C5" s="24">
        <f>NETWORKDAYS('Horizon Plan'!$B$5,'Graph Data'!B5,Globals!$B$2:$B$20)</f>
        <v>3</v>
      </c>
      <c r="D5" s="23">
        <v>100</v>
      </c>
      <c r="E5" s="23">
        <v>100</v>
      </c>
      <c r="F5" s="23">
        <v>922.4</v>
      </c>
      <c r="G5" s="109"/>
      <c r="H5" s="115">
        <v>0</v>
      </c>
      <c r="I5" s="114">
        <v>10.1</v>
      </c>
      <c r="J5" s="114">
        <f t="shared" si="0"/>
        <v>0</v>
      </c>
    </row>
    <row r="6" spans="2:10" x14ac:dyDescent="0.25">
      <c r="B6" s="6">
        <v>43196</v>
      </c>
      <c r="C6" s="24">
        <f>NETWORKDAYS('Horizon Plan'!$B$5,'Graph Data'!B6,Globals!$B$2:$B$20)</f>
        <v>4</v>
      </c>
      <c r="D6" s="23">
        <v>100</v>
      </c>
      <c r="E6" s="23">
        <v>100</v>
      </c>
      <c r="F6" s="26">
        <v>915.402196969697</v>
      </c>
      <c r="G6" s="109"/>
      <c r="H6" s="114">
        <v>9.3874999999999993</v>
      </c>
      <c r="I6" s="114">
        <v>10.1</v>
      </c>
      <c r="J6" s="114">
        <f t="shared" si="0"/>
        <v>0.93874999999999997</v>
      </c>
    </row>
    <row r="7" spans="2:10" x14ac:dyDescent="0.25">
      <c r="B7" s="6">
        <v>43197</v>
      </c>
      <c r="C7" s="24">
        <f>NETWORKDAYS('Horizon Plan'!$B$5,'Graph Data'!B7,Globals!$B$2:$B$20)</f>
        <v>5</v>
      </c>
      <c r="D7" s="23">
        <v>100</v>
      </c>
      <c r="E7" s="23">
        <v>100</v>
      </c>
      <c r="F7" s="26">
        <v>908.41439393939402</v>
      </c>
      <c r="G7" s="109"/>
      <c r="H7" s="114">
        <v>18.774999999999999</v>
      </c>
      <c r="I7" s="114">
        <v>10.1</v>
      </c>
      <c r="J7" s="114">
        <f t="shared" si="0"/>
        <v>1.783625</v>
      </c>
    </row>
    <row r="8" spans="2:10" x14ac:dyDescent="0.25">
      <c r="B8" s="7">
        <v>43200</v>
      </c>
      <c r="C8" s="24">
        <f>NETWORKDAYS('Horizon Plan'!$B$5,'Graph Data'!B8,Globals!$B$2:$B$20)</f>
        <v>6</v>
      </c>
      <c r="D8" s="23">
        <v>100</v>
      </c>
      <c r="E8" s="23">
        <v>100</v>
      </c>
      <c r="F8" s="26">
        <v>901.42659090909103</v>
      </c>
      <c r="G8" s="109"/>
      <c r="H8" s="114">
        <v>28.162499999999998</v>
      </c>
      <c r="I8" s="114">
        <v>10.1</v>
      </c>
      <c r="J8" s="114">
        <f t="shared" si="0"/>
        <v>2.5440125</v>
      </c>
    </row>
    <row r="9" spans="2:10" x14ac:dyDescent="0.25">
      <c r="B9" s="7">
        <v>43201</v>
      </c>
      <c r="C9" s="24">
        <f>NETWORKDAYS('Horizon Plan'!$B$5,'Graph Data'!B9,Globals!$B$2:$B$20)</f>
        <v>7</v>
      </c>
      <c r="D9" s="23">
        <v>100</v>
      </c>
      <c r="E9" s="23">
        <v>100</v>
      </c>
      <c r="F9" s="26">
        <v>894.43878787878805</v>
      </c>
      <c r="G9" s="109"/>
      <c r="H9" s="114">
        <v>37.549999999999997</v>
      </c>
      <c r="I9" s="114">
        <v>10.1</v>
      </c>
      <c r="J9" s="114">
        <f t="shared" si="0"/>
        <v>3.2283612499999998</v>
      </c>
    </row>
    <row r="10" spans="2:10" x14ac:dyDescent="0.25">
      <c r="B10" s="7">
        <v>43202</v>
      </c>
      <c r="C10" s="24">
        <f>NETWORKDAYS('Horizon Plan'!$B$5,'Graph Data'!B10,Globals!$B$2:$B$20)</f>
        <v>8</v>
      </c>
      <c r="D10" s="23">
        <v>100</v>
      </c>
      <c r="E10" s="23">
        <v>100</v>
      </c>
      <c r="F10" s="26">
        <v>887.45098484848495</v>
      </c>
      <c r="G10" s="109"/>
      <c r="H10" s="114">
        <v>46.9375</v>
      </c>
      <c r="I10" s="114">
        <v>10.1</v>
      </c>
      <c r="J10" s="114">
        <f t="shared" si="0"/>
        <v>3.8442751250000002</v>
      </c>
    </row>
    <row r="11" spans="2:10" x14ac:dyDescent="0.25">
      <c r="B11" s="7">
        <v>43203</v>
      </c>
      <c r="C11" s="24">
        <f>NETWORKDAYS('Horizon Plan'!$B$5,'Graph Data'!B11,Globals!$B$2:$B$20)</f>
        <v>9</v>
      </c>
      <c r="D11" s="23">
        <v>100</v>
      </c>
      <c r="E11" s="23">
        <v>100</v>
      </c>
      <c r="F11" s="26">
        <v>880.46318181818197</v>
      </c>
      <c r="G11" s="109"/>
      <c r="H11" s="114">
        <v>56.324999999999996</v>
      </c>
      <c r="I11" s="114">
        <v>10.1</v>
      </c>
      <c r="J11" s="114">
        <f t="shared" si="0"/>
        <v>4.3985976124999997</v>
      </c>
    </row>
    <row r="12" spans="2:10" x14ac:dyDescent="0.25">
      <c r="B12" s="6">
        <v>43208</v>
      </c>
      <c r="C12" s="24">
        <f>NETWORKDAYS('Horizon Plan'!$B$5,'Graph Data'!B12,Globals!$B$2:$B$20)</f>
        <v>10</v>
      </c>
      <c r="D12" s="23">
        <v>100</v>
      </c>
      <c r="E12" s="23">
        <v>100</v>
      </c>
      <c r="F12" s="26">
        <v>859.49977272727301</v>
      </c>
      <c r="G12" s="109"/>
      <c r="H12" s="114">
        <v>65.712499999999991</v>
      </c>
      <c r="I12" s="114">
        <v>10.1</v>
      </c>
      <c r="J12" s="114">
        <f t="shared" si="0"/>
        <v>4.8974878512499993</v>
      </c>
    </row>
    <row r="13" spans="2:10" x14ac:dyDescent="0.25">
      <c r="B13" s="6">
        <v>43209</v>
      </c>
      <c r="C13" s="24">
        <f>NETWORKDAYS('Horizon Plan'!$B$5,'Graph Data'!B13,Globals!$B$2:$B$20)</f>
        <v>11</v>
      </c>
      <c r="D13" s="23">
        <v>100</v>
      </c>
      <c r="E13" s="23">
        <v>100</v>
      </c>
      <c r="F13" s="26">
        <v>852.51196969697003</v>
      </c>
      <c r="G13" s="109"/>
      <c r="H13" s="114">
        <v>75.099999999999994</v>
      </c>
      <c r="I13" s="114">
        <v>10.1</v>
      </c>
      <c r="J13" s="114">
        <f t="shared" si="0"/>
        <v>5.3464890661249997</v>
      </c>
    </row>
    <row r="14" spans="2:10" x14ac:dyDescent="0.25">
      <c r="B14" s="6">
        <v>43210</v>
      </c>
      <c r="C14" s="24">
        <f>NETWORKDAYS('Horizon Plan'!$B$5,'Graph Data'!B14,Globals!$B$2:$B$20)</f>
        <v>12</v>
      </c>
      <c r="D14" s="23">
        <v>100</v>
      </c>
      <c r="E14" s="23">
        <v>100</v>
      </c>
      <c r="F14" s="26">
        <v>845.52416666666704</v>
      </c>
      <c r="G14" s="109"/>
      <c r="H14" s="114">
        <v>84.487499999999997</v>
      </c>
      <c r="I14" s="114">
        <v>10.1</v>
      </c>
      <c r="J14" s="114">
        <f t="shared" si="0"/>
        <v>5.7505901595125009</v>
      </c>
    </row>
    <row r="15" spans="2:10" x14ac:dyDescent="0.25">
      <c r="B15" s="49">
        <v>43211</v>
      </c>
      <c r="C15" s="24">
        <f>NETWORKDAYS('Horizon Plan'!$B$5,'Graph Data'!B15,Globals!$B$2:$B$20)</f>
        <v>13</v>
      </c>
      <c r="D15" s="50">
        <v>346</v>
      </c>
      <c r="E15" s="50">
        <v>130</v>
      </c>
      <c r="F15" s="50">
        <v>969</v>
      </c>
      <c r="G15" s="110"/>
      <c r="H15" s="115">
        <v>93.875</v>
      </c>
      <c r="I15" s="114">
        <v>10.1</v>
      </c>
      <c r="J15" s="114">
        <f t="shared" si="0"/>
        <v>6.1142811435612519</v>
      </c>
    </row>
    <row r="16" spans="2:10" x14ac:dyDescent="0.25">
      <c r="B16" s="7">
        <v>43214</v>
      </c>
      <c r="C16" s="24">
        <f>NETWORKDAYS('Horizon Plan'!$B$5,'Graph Data'!B16,Globals!$B$2:$B$20)</f>
        <v>14</v>
      </c>
      <c r="D16" s="23">
        <v>346</v>
      </c>
      <c r="E16" s="23">
        <v>130</v>
      </c>
      <c r="F16" s="25">
        <v>959.375</v>
      </c>
      <c r="G16" s="111"/>
      <c r="H16" s="116">
        <v>98.6953125</v>
      </c>
      <c r="I16" s="114">
        <v>10.1</v>
      </c>
      <c r="J16" s="114">
        <f t="shared" si="0"/>
        <v>5.9848842792051276</v>
      </c>
    </row>
    <row r="17" spans="2:10" x14ac:dyDescent="0.25">
      <c r="B17" s="7">
        <v>43215</v>
      </c>
      <c r="C17" s="24">
        <f>NETWORKDAYS('Horizon Plan'!$B$5,'Graph Data'!B17,Globals!$B$2:$B$20)</f>
        <v>15</v>
      </c>
      <c r="D17" s="23">
        <v>346</v>
      </c>
      <c r="E17" s="23">
        <v>130</v>
      </c>
      <c r="F17" s="25">
        <v>949.75</v>
      </c>
      <c r="G17" s="111"/>
      <c r="H17" s="116">
        <v>103.515625</v>
      </c>
      <c r="I17" s="114">
        <v>10.1</v>
      </c>
      <c r="J17" s="114">
        <f t="shared" si="0"/>
        <v>5.868427101284615</v>
      </c>
    </row>
    <row r="18" spans="2:10" x14ac:dyDescent="0.25">
      <c r="B18" s="7">
        <v>43216</v>
      </c>
      <c r="C18" s="24">
        <f>NETWORKDAYS('Horizon Plan'!$B$5,'Graph Data'!B18,Globals!$B$2:$B$20)</f>
        <v>16</v>
      </c>
      <c r="D18" s="23">
        <v>346</v>
      </c>
      <c r="E18" s="23">
        <v>130</v>
      </c>
      <c r="F18" s="25">
        <v>940.125</v>
      </c>
      <c r="G18" s="111"/>
      <c r="H18" s="116">
        <v>108.3359375</v>
      </c>
      <c r="I18" s="114">
        <v>10.1</v>
      </c>
      <c r="J18" s="114">
        <f t="shared" si="0"/>
        <v>5.7636156411561537</v>
      </c>
    </row>
    <row r="19" spans="2:10" x14ac:dyDescent="0.25">
      <c r="B19" s="7">
        <v>43217</v>
      </c>
      <c r="C19" s="24">
        <f>NETWORKDAYS('Horizon Plan'!$B$5,'Graph Data'!B19,Globals!$B$2:$B$20)</f>
        <v>17</v>
      </c>
      <c r="D19" s="23">
        <v>346</v>
      </c>
      <c r="E19" s="23">
        <v>130</v>
      </c>
      <c r="F19" s="25">
        <v>930.5</v>
      </c>
      <c r="G19" s="111"/>
      <c r="H19" s="116">
        <v>113.15625</v>
      </c>
      <c r="I19" s="114">
        <v>10.1</v>
      </c>
      <c r="J19" s="114">
        <f t="shared" si="0"/>
        <v>5.669285327040539</v>
      </c>
    </row>
    <row r="20" spans="2:10" x14ac:dyDescent="0.25">
      <c r="B20" s="7">
        <v>43218</v>
      </c>
      <c r="C20" s="24">
        <f>NETWORKDAYS('Horizon Plan'!$B$5,'Graph Data'!B20,Globals!$B$2:$B$20)</f>
        <v>18</v>
      </c>
      <c r="D20" s="23">
        <v>346</v>
      </c>
      <c r="E20" s="23">
        <v>130</v>
      </c>
      <c r="F20" s="25">
        <v>920.875</v>
      </c>
      <c r="G20" s="111"/>
      <c r="H20" s="116">
        <v>117.9765625</v>
      </c>
      <c r="I20" s="114">
        <v>10.1</v>
      </c>
      <c r="J20" s="114">
        <f t="shared" si="0"/>
        <v>5.5843880443364853</v>
      </c>
    </row>
    <row r="21" spans="2:10" x14ac:dyDescent="0.25">
      <c r="B21" s="6">
        <v>43221</v>
      </c>
      <c r="C21" s="24">
        <f>NETWORKDAYS('Horizon Plan'!$B$5,'Graph Data'!B21,Globals!$B$2:$B$20)</f>
        <v>19</v>
      </c>
      <c r="D21" s="23">
        <v>346</v>
      </c>
      <c r="E21" s="23">
        <v>130</v>
      </c>
      <c r="F21" s="25">
        <v>911.25</v>
      </c>
      <c r="G21" s="111"/>
      <c r="H21" s="116">
        <v>122.796875</v>
      </c>
      <c r="I21" s="114">
        <v>10.1</v>
      </c>
      <c r="J21" s="114">
        <f t="shared" si="0"/>
        <v>5.5079804899028373</v>
      </c>
    </row>
    <row r="22" spans="2:10" x14ac:dyDescent="0.25">
      <c r="B22" s="6">
        <v>43222</v>
      </c>
      <c r="C22" s="24">
        <f>NETWORKDAYS('Horizon Plan'!$B$5,'Graph Data'!B22,Globals!$B$2:$B$20)</f>
        <v>20</v>
      </c>
      <c r="D22" s="23">
        <v>463</v>
      </c>
      <c r="E22" s="23">
        <v>130</v>
      </c>
      <c r="F22" s="25">
        <v>901.625</v>
      </c>
      <c r="G22" s="111"/>
      <c r="H22" s="116">
        <v>127.6171875</v>
      </c>
      <c r="I22" s="114">
        <v>10.1</v>
      </c>
      <c r="J22" s="114">
        <f t="shared" si="0"/>
        <v>5.4392136909125544</v>
      </c>
    </row>
    <row r="23" spans="2:10" x14ac:dyDescent="0.25">
      <c r="B23" s="49">
        <v>43223</v>
      </c>
      <c r="C23" s="24">
        <f>NETWORKDAYS('Horizon Plan'!$B$5,'Graph Data'!B23,Globals!$B$2:$B$20)</f>
        <v>21</v>
      </c>
      <c r="D23" s="50">
        <v>463</v>
      </c>
      <c r="E23" s="50">
        <v>140</v>
      </c>
      <c r="F23" s="50">
        <v>892</v>
      </c>
      <c r="G23" s="112"/>
      <c r="H23" s="115">
        <v>132.4375</v>
      </c>
      <c r="I23" s="114">
        <v>10.1</v>
      </c>
      <c r="J23" s="114">
        <f t="shared" si="0"/>
        <v>5.3773235718212993</v>
      </c>
    </row>
    <row r="24" spans="2:10" x14ac:dyDescent="0.25">
      <c r="B24" s="6">
        <v>43224</v>
      </c>
      <c r="C24" s="24">
        <f>NETWORKDAYS('Horizon Plan'!$B$5,'Graph Data'!B24,Globals!$B$2:$B$20)</f>
        <v>22</v>
      </c>
      <c r="D24" s="23">
        <v>463</v>
      </c>
      <c r="E24" s="23">
        <v>140</v>
      </c>
      <c r="F24" s="26">
        <v>882.70833333333337</v>
      </c>
      <c r="G24" s="111"/>
      <c r="H24" s="116">
        <v>138.59236842105264</v>
      </c>
      <c r="I24" s="114">
        <v>10.1</v>
      </c>
      <c r="J24" s="114">
        <f t="shared" si="0"/>
        <v>5.4550780567444335</v>
      </c>
    </row>
    <row r="25" spans="2:10" x14ac:dyDescent="0.25">
      <c r="B25" s="6">
        <v>43225</v>
      </c>
      <c r="C25" s="24">
        <f>NETWORKDAYS('Horizon Plan'!$B$5,'Graph Data'!B25,Globals!$B$2:$B$20)</f>
        <v>23</v>
      </c>
      <c r="D25" s="23">
        <v>463</v>
      </c>
      <c r="E25" s="23">
        <v>140</v>
      </c>
      <c r="F25" s="26">
        <v>873.41666666666674</v>
      </c>
      <c r="G25" s="111"/>
      <c r="H25" s="116">
        <v>144.74723684210525</v>
      </c>
      <c r="I25" s="114">
        <v>10.1</v>
      </c>
      <c r="J25" s="114">
        <f t="shared" si="0"/>
        <v>5.525057093175251</v>
      </c>
    </row>
    <row r="26" spans="2:10" x14ac:dyDescent="0.25">
      <c r="B26" s="7">
        <v>43228</v>
      </c>
      <c r="C26" s="24">
        <f>NETWORKDAYS('Horizon Plan'!$B$5,'Graph Data'!B26,Globals!$B$2:$B$20)</f>
        <v>24</v>
      </c>
      <c r="D26" s="23">
        <v>463</v>
      </c>
      <c r="E26" s="23">
        <v>140</v>
      </c>
      <c r="F26" s="26">
        <v>864.12500000000011</v>
      </c>
      <c r="G26" s="111"/>
      <c r="H26" s="116">
        <v>150.90210526315789</v>
      </c>
      <c r="I26" s="114">
        <v>10.1</v>
      </c>
      <c r="J26" s="114">
        <f t="shared" si="0"/>
        <v>5.5880382259629906</v>
      </c>
    </row>
    <row r="27" spans="2:10" x14ac:dyDescent="0.25">
      <c r="B27" s="7">
        <v>43229</v>
      </c>
      <c r="C27" s="24">
        <f>NETWORKDAYS('Horizon Plan'!$B$5,'Graph Data'!B27,Globals!$B$2:$B$20)</f>
        <v>25</v>
      </c>
      <c r="D27" s="23">
        <v>500</v>
      </c>
      <c r="E27" s="23">
        <v>140</v>
      </c>
      <c r="F27" s="23">
        <v>854.83333333333348</v>
      </c>
      <c r="G27" s="111"/>
      <c r="H27" s="116">
        <v>157.0569736842105</v>
      </c>
      <c r="I27" s="114">
        <v>10.1</v>
      </c>
      <c r="J27" s="114">
        <f t="shared" si="0"/>
        <v>5.6447212454719526</v>
      </c>
    </row>
    <row r="28" spans="2:10" x14ac:dyDescent="0.25">
      <c r="B28" s="7">
        <v>43230</v>
      </c>
      <c r="C28" s="24">
        <f>NETWORKDAYS('Horizon Plan'!$B$5,'Graph Data'!B28,Globals!$B$2:$B$20)</f>
        <v>26</v>
      </c>
      <c r="D28" s="23">
        <v>500</v>
      </c>
      <c r="E28" s="23">
        <v>140</v>
      </c>
      <c r="F28" s="26">
        <v>845.54166666666686</v>
      </c>
      <c r="G28" s="111"/>
      <c r="H28" s="116">
        <v>163.21184210526314</v>
      </c>
      <c r="I28" s="114">
        <v>10.1</v>
      </c>
      <c r="J28" s="114">
        <f t="shared" si="0"/>
        <v>5.6957359630300219</v>
      </c>
    </row>
    <row r="29" spans="2:10" x14ac:dyDescent="0.25">
      <c r="B29" s="7">
        <v>43231</v>
      </c>
      <c r="C29" s="24">
        <f>NETWORKDAYS('Horizon Plan'!$B$5,'Graph Data'!B29,Globals!$B$2:$B$20)</f>
        <v>27</v>
      </c>
      <c r="D29" s="23">
        <v>600</v>
      </c>
      <c r="E29" s="23">
        <v>140</v>
      </c>
      <c r="F29" s="26">
        <v>836.25000000000023</v>
      </c>
      <c r="G29" s="111"/>
      <c r="H29" s="116">
        <v>169.36671052631579</v>
      </c>
      <c r="I29" s="114">
        <v>10.1</v>
      </c>
      <c r="J29" s="114">
        <f t="shared" si="0"/>
        <v>5.7416492088322846</v>
      </c>
    </row>
    <row r="30" spans="2:10" x14ac:dyDescent="0.25">
      <c r="B30" s="7">
        <v>43232</v>
      </c>
      <c r="C30" s="24">
        <f>NETWORKDAYS('Horizon Plan'!$B$5,'Graph Data'!B30,Globals!$B$2:$B$20)</f>
        <v>28</v>
      </c>
      <c r="D30" s="23">
        <v>700</v>
      </c>
      <c r="E30" s="23">
        <v>140</v>
      </c>
      <c r="F30" s="41">
        <v>826.9583333333336</v>
      </c>
      <c r="G30" s="111"/>
      <c r="H30" s="116">
        <v>175.52157894736843</v>
      </c>
      <c r="I30" s="114">
        <v>10.1</v>
      </c>
      <c r="J30" s="114">
        <f t="shared" si="0"/>
        <v>5.782971130054321</v>
      </c>
    </row>
    <row r="31" spans="2:10" x14ac:dyDescent="0.25">
      <c r="B31" s="49">
        <v>43235</v>
      </c>
      <c r="C31" s="24">
        <f>NETWORKDAYS('Horizon Plan'!$B$5,'Graph Data'!B31,Globals!$B$2:$B$20)</f>
        <v>29</v>
      </c>
      <c r="D31" s="50">
        <v>761</v>
      </c>
      <c r="E31" s="50">
        <v>150</v>
      </c>
      <c r="F31" s="53">
        <v>816</v>
      </c>
      <c r="G31" s="112"/>
      <c r="H31" s="116">
        <v>181.67644736842104</v>
      </c>
      <c r="I31" s="114">
        <v>10.1</v>
      </c>
      <c r="J31" s="114">
        <f t="shared" si="0"/>
        <v>5.82016085915415</v>
      </c>
    </row>
    <row r="32" spans="2:10" x14ac:dyDescent="0.25">
      <c r="B32" s="6">
        <v>43236</v>
      </c>
      <c r="C32" s="24">
        <f>NETWORKDAYS('Horizon Plan'!$B$5,'Graph Data'!B32,Globals!$B$2:$B$20)</f>
        <v>30</v>
      </c>
      <c r="D32" s="23">
        <f>D31-9.58/2</f>
        <v>756.21</v>
      </c>
      <c r="E32" s="23">
        <v>150</v>
      </c>
      <c r="F32" s="41">
        <v>806.51162790697674</v>
      </c>
      <c r="G32" s="111"/>
      <c r="H32" s="116">
        <v>187.83131578947365</v>
      </c>
      <c r="I32" s="114">
        <v>10.1</v>
      </c>
      <c r="J32" s="114">
        <f t="shared" si="0"/>
        <v>5.8536316153439962</v>
      </c>
    </row>
    <row r="33" spans="2:10" x14ac:dyDescent="0.25">
      <c r="B33" s="6">
        <v>43237</v>
      </c>
      <c r="C33" s="24">
        <f>NETWORKDAYS('Horizon Plan'!$B$5,'Graph Data'!B33,Globals!$B$2:$B$20)</f>
        <v>31</v>
      </c>
      <c r="D33" s="23">
        <f t="shared" ref="D33:D39" si="1">D32-9.58/2</f>
        <v>751.42000000000007</v>
      </c>
      <c r="E33" s="23">
        <v>150</v>
      </c>
      <c r="F33" s="41">
        <v>797.02325581395348</v>
      </c>
      <c r="G33" s="111"/>
      <c r="H33" s="116">
        <v>193.98618421052629</v>
      </c>
      <c r="I33" s="114">
        <v>10.1</v>
      </c>
      <c r="J33" s="114">
        <f t="shared" si="0"/>
        <v>5.8837552959148613</v>
      </c>
    </row>
    <row r="34" spans="2:10" x14ac:dyDescent="0.25">
      <c r="B34" s="6">
        <v>43238</v>
      </c>
      <c r="C34" s="24">
        <f>NETWORKDAYS('Horizon Plan'!$B$5,'Graph Data'!B34,Globals!$B$2:$B$20)</f>
        <v>32</v>
      </c>
      <c r="D34" s="23">
        <f t="shared" si="1"/>
        <v>746.63000000000011</v>
      </c>
      <c r="E34" s="23">
        <v>150</v>
      </c>
      <c r="F34" s="41">
        <v>787.53488372093022</v>
      </c>
      <c r="G34" s="111"/>
      <c r="H34" s="116">
        <v>200.14105263157893</v>
      </c>
      <c r="I34" s="114">
        <v>10.1</v>
      </c>
      <c r="J34" s="114">
        <f t="shared" si="0"/>
        <v>5.9108666084286394</v>
      </c>
    </row>
    <row r="35" spans="2:10" x14ac:dyDescent="0.25">
      <c r="B35" s="6">
        <v>43239</v>
      </c>
      <c r="C35" s="24">
        <f>NETWORKDAYS('Horizon Plan'!$B$5,'Graph Data'!B35,Globals!$B$2:$B$20)</f>
        <v>33</v>
      </c>
      <c r="D35" s="23">
        <f t="shared" si="1"/>
        <v>741.84000000000015</v>
      </c>
      <c r="E35" s="23">
        <v>150</v>
      </c>
      <c r="F35" s="41">
        <v>778.04651162790697</v>
      </c>
      <c r="G35" s="111"/>
      <c r="H35" s="116">
        <v>206.29592105263157</v>
      </c>
      <c r="I35" s="114">
        <v>10.1</v>
      </c>
      <c r="J35" s="114">
        <f t="shared" si="0"/>
        <v>5.93526678969104</v>
      </c>
    </row>
    <row r="36" spans="2:10" x14ac:dyDescent="0.25">
      <c r="B36" s="7">
        <v>43243</v>
      </c>
      <c r="C36" s="24">
        <f>NETWORKDAYS('Horizon Plan'!$B$5,'Graph Data'!B36,Globals!$B$2:$B$20)</f>
        <v>34</v>
      </c>
      <c r="D36" s="23">
        <f t="shared" si="1"/>
        <v>737.05000000000018</v>
      </c>
      <c r="E36" s="23">
        <v>150</v>
      </c>
      <c r="F36" s="23">
        <v>768.55813953488371</v>
      </c>
      <c r="G36" s="111"/>
      <c r="H36" s="116">
        <v>212.45078947368418</v>
      </c>
      <c r="I36" s="114">
        <v>10.1</v>
      </c>
      <c r="J36" s="114">
        <f t="shared" ref="J36:J67" si="2">(H36-H35)*lambda+J35*(1-lambda)</f>
        <v>5.9572269528271971</v>
      </c>
    </row>
    <row r="37" spans="2:10" x14ac:dyDescent="0.25">
      <c r="B37" s="7">
        <v>43244</v>
      </c>
      <c r="C37" s="24">
        <f>NETWORKDAYS('Horizon Plan'!$B$5,'Graph Data'!B37,Globals!$B$2:$B$20)</f>
        <v>35</v>
      </c>
      <c r="D37" s="23">
        <f t="shared" si="1"/>
        <v>732.26000000000022</v>
      </c>
      <c r="E37" s="23">
        <v>150</v>
      </c>
      <c r="F37" s="26">
        <v>759.06976744186045</v>
      </c>
      <c r="G37" s="111"/>
      <c r="H37" s="116">
        <v>218.60565789473682</v>
      </c>
      <c r="I37" s="114">
        <v>10.1</v>
      </c>
      <c r="J37" s="114">
        <f t="shared" si="2"/>
        <v>5.9769910996497417</v>
      </c>
    </row>
    <row r="38" spans="2:10" x14ac:dyDescent="0.25">
      <c r="B38" s="7">
        <v>43245</v>
      </c>
      <c r="C38" s="24">
        <f>NETWORKDAYS('Horizon Plan'!$B$5,'Graph Data'!B38,Globals!$B$2:$B$20)</f>
        <v>36</v>
      </c>
      <c r="D38" s="23">
        <f t="shared" si="1"/>
        <v>727.47000000000025</v>
      </c>
      <c r="E38" s="23">
        <v>150</v>
      </c>
      <c r="F38" s="26">
        <v>749.58139534883719</v>
      </c>
      <c r="G38" s="111"/>
      <c r="H38" s="116">
        <v>224.76052631578943</v>
      </c>
      <c r="I38" s="114">
        <v>10.1</v>
      </c>
      <c r="J38" s="114">
        <f t="shared" si="2"/>
        <v>5.994778831790029</v>
      </c>
    </row>
    <row r="39" spans="2:10" x14ac:dyDescent="0.25">
      <c r="B39" s="6">
        <v>43249</v>
      </c>
      <c r="C39" s="24">
        <f>NETWORKDAYS('Horizon Plan'!$B$5,'Graph Data'!B39,Globals!$B$2:$B$20)</f>
        <v>37</v>
      </c>
      <c r="D39" s="23">
        <f t="shared" si="1"/>
        <v>722.68000000000029</v>
      </c>
      <c r="E39" s="23">
        <v>150</v>
      </c>
      <c r="F39" s="26">
        <v>740.09302325581393</v>
      </c>
      <c r="G39" s="111"/>
      <c r="H39" s="116">
        <v>230.91539473684207</v>
      </c>
      <c r="I39" s="114">
        <v>10.1</v>
      </c>
      <c r="J39" s="114">
        <f t="shared" si="2"/>
        <v>6.0107877907162903</v>
      </c>
    </row>
    <row r="40" spans="2:10" x14ac:dyDescent="0.25">
      <c r="B40" s="49">
        <v>43250</v>
      </c>
      <c r="C40" s="24">
        <f>NETWORKDAYS('Horizon Plan'!$B$5,'Graph Data'!B40,Globals!$B$2:$B$20)</f>
        <v>38</v>
      </c>
      <c r="D40" s="50">
        <v>912</v>
      </c>
      <c r="E40" s="50">
        <v>170</v>
      </c>
      <c r="F40" s="53">
        <v>730.60465116279067</v>
      </c>
      <c r="G40" s="112"/>
      <c r="H40" s="116">
        <v>237.07026315789471</v>
      </c>
      <c r="I40" s="114">
        <v>10.1</v>
      </c>
      <c r="J40" s="114">
        <f t="shared" si="2"/>
        <v>6.0251958537499259</v>
      </c>
    </row>
    <row r="41" spans="2:10" x14ac:dyDescent="0.25">
      <c r="B41" s="6">
        <v>43251</v>
      </c>
      <c r="C41" s="24">
        <f>NETWORKDAYS('Horizon Plan'!$B$5,'Graph Data'!B41,Globals!$B$2:$B$20)</f>
        <v>39</v>
      </c>
      <c r="D41" s="23">
        <v>912</v>
      </c>
      <c r="E41" s="23">
        <v>170</v>
      </c>
      <c r="F41" s="41">
        <v>720</v>
      </c>
      <c r="G41" s="111"/>
      <c r="H41" s="116">
        <v>243.22513157894733</v>
      </c>
      <c r="I41" s="114">
        <v>10.1</v>
      </c>
      <c r="J41" s="114">
        <f t="shared" si="2"/>
        <v>6.0381631104801947</v>
      </c>
    </row>
    <row r="42" spans="2:10" x14ac:dyDescent="0.25">
      <c r="B42" s="6">
        <v>43252</v>
      </c>
      <c r="C42" s="24">
        <f>NETWORKDAYS('Horizon Plan'!$B$5,'Graph Data'!B42,Globals!$B$2:$B$20)</f>
        <v>40</v>
      </c>
      <c r="D42" s="23">
        <v>900</v>
      </c>
      <c r="E42" s="23">
        <v>170</v>
      </c>
      <c r="F42" s="41">
        <v>712.94117647058829</v>
      </c>
      <c r="G42" s="111"/>
      <c r="H42" s="115">
        <v>249.37999999999997</v>
      </c>
      <c r="I42" s="114">
        <v>10.1</v>
      </c>
      <c r="J42" s="114">
        <f t="shared" si="2"/>
        <v>6.0498336415374396</v>
      </c>
    </row>
    <row r="43" spans="2:10" x14ac:dyDescent="0.25">
      <c r="B43" s="6">
        <v>43253</v>
      </c>
      <c r="C43" s="24">
        <f>NETWORKDAYS('Horizon Plan'!$B$5,'Graph Data'!B43,Globals!$B$2:$B$20)</f>
        <v>41</v>
      </c>
      <c r="D43" s="23">
        <v>890</v>
      </c>
      <c r="E43" s="23">
        <v>170</v>
      </c>
      <c r="F43" s="41">
        <v>705.88235294117658</v>
      </c>
      <c r="G43" s="111"/>
      <c r="H43" s="116">
        <v>265.52769230769229</v>
      </c>
      <c r="I43" s="114">
        <v>10.1</v>
      </c>
      <c r="J43" s="114">
        <f t="shared" si="2"/>
        <v>7.0596195081529292</v>
      </c>
    </row>
    <row r="44" spans="2:10" x14ac:dyDescent="0.25">
      <c r="B44" s="49">
        <v>43256</v>
      </c>
      <c r="C44" s="24">
        <f>NETWORKDAYS('Horizon Plan'!$B$5,'Graph Data'!B44,Globals!$B$2:$B$20)</f>
        <v>42</v>
      </c>
      <c r="D44" s="50">
        <v>764</v>
      </c>
      <c r="E44" s="50">
        <v>180</v>
      </c>
      <c r="F44" s="53">
        <v>873</v>
      </c>
      <c r="G44" s="112"/>
      <c r="H44" s="116">
        <v>281.67538461538459</v>
      </c>
      <c r="I44" s="114">
        <v>10.1</v>
      </c>
      <c r="J44" s="114">
        <f t="shared" si="2"/>
        <v>7.968426788106866</v>
      </c>
    </row>
    <row r="45" spans="2:10" x14ac:dyDescent="0.25">
      <c r="B45" s="7">
        <v>43257</v>
      </c>
      <c r="C45" s="24">
        <f>NETWORKDAYS('Horizon Plan'!$B$5,'Graph Data'!B45,Globals!$B$2:$B$20)</f>
        <v>43</v>
      </c>
      <c r="D45" s="23">
        <v>754</v>
      </c>
      <c r="E45" s="23">
        <v>180</v>
      </c>
      <c r="F45" s="41">
        <v>864.09183673469386</v>
      </c>
      <c r="G45" s="111"/>
      <c r="H45" s="116">
        <v>297.82307692307688</v>
      </c>
      <c r="I45" s="114">
        <v>11.8</v>
      </c>
      <c r="J45" s="114">
        <f t="shared" si="2"/>
        <v>8.7863533400654088</v>
      </c>
    </row>
    <row r="46" spans="2:10" x14ac:dyDescent="0.25">
      <c r="B46" s="7">
        <v>43258</v>
      </c>
      <c r="C46" s="24">
        <f>NETWORKDAYS('Horizon Plan'!$B$5,'Graph Data'!B46,Globals!$B$2:$B$20)</f>
        <v>44</v>
      </c>
      <c r="D46" s="23">
        <v>744</v>
      </c>
      <c r="E46" s="23">
        <v>180</v>
      </c>
      <c r="F46" s="41">
        <v>855.18367346938771</v>
      </c>
      <c r="G46" s="111"/>
      <c r="H46" s="116">
        <v>313.97076923076918</v>
      </c>
      <c r="I46" s="114">
        <v>11.8</v>
      </c>
      <c r="J46" s="114">
        <f t="shared" si="2"/>
        <v>9.5224872368280984</v>
      </c>
    </row>
    <row r="47" spans="2:10" x14ac:dyDescent="0.25">
      <c r="B47" s="7">
        <v>43259</v>
      </c>
      <c r="C47" s="24">
        <f>NETWORKDAYS('Horizon Plan'!$B$5,'Graph Data'!B47,Globals!$B$2:$B$20)</f>
        <v>45</v>
      </c>
      <c r="D47" s="23">
        <v>985</v>
      </c>
      <c r="E47" s="23">
        <v>180</v>
      </c>
      <c r="F47" s="41">
        <v>846.27551020408157</v>
      </c>
      <c r="G47" s="111"/>
      <c r="H47" s="116">
        <v>330.11846153846147</v>
      </c>
      <c r="I47" s="114">
        <v>11.8</v>
      </c>
      <c r="J47" s="114">
        <f t="shared" si="2"/>
        <v>10.18500774391452</v>
      </c>
    </row>
    <row r="48" spans="2:10" x14ac:dyDescent="0.25">
      <c r="B48" s="49">
        <v>43260</v>
      </c>
      <c r="C48" s="24">
        <f>NETWORKDAYS('Horizon Plan'!$B$5,'Graph Data'!B48,Globals!$B$2:$B$20)</f>
        <v>46</v>
      </c>
      <c r="D48" s="50">
        <v>985</v>
      </c>
      <c r="E48" s="50">
        <v>170</v>
      </c>
      <c r="F48" s="53">
        <v>891</v>
      </c>
      <c r="G48" s="112"/>
      <c r="H48" s="116">
        <v>346.26615384615377</v>
      </c>
      <c r="I48" s="114">
        <v>11.8</v>
      </c>
      <c r="J48" s="114">
        <f t="shared" si="2"/>
        <v>10.781276200292298</v>
      </c>
    </row>
    <row r="49" spans="2:10" x14ac:dyDescent="0.25">
      <c r="B49" s="6">
        <v>43263</v>
      </c>
      <c r="C49" s="24">
        <f>NETWORKDAYS('Horizon Plan'!$B$5,'Graph Data'!B49,Globals!$B$2:$B$20)</f>
        <v>47</v>
      </c>
      <c r="D49" s="23">
        <v>975</v>
      </c>
      <c r="E49" s="23">
        <v>170</v>
      </c>
      <c r="F49" s="41">
        <v>881.41935483870964</v>
      </c>
      <c r="G49" s="111"/>
      <c r="H49" s="116">
        <v>362.41384615384607</v>
      </c>
      <c r="I49" s="114">
        <v>11.8</v>
      </c>
      <c r="J49" s="114">
        <f t="shared" si="2"/>
        <v>11.317917811032299</v>
      </c>
    </row>
    <row r="50" spans="2:10" x14ac:dyDescent="0.25">
      <c r="B50" s="6">
        <v>43264</v>
      </c>
      <c r="C50" s="24">
        <f>NETWORKDAYS('Horizon Plan'!$B$5,'Graph Data'!B50,Globals!$B$2:$B$20)</f>
        <v>48</v>
      </c>
      <c r="D50" s="23">
        <v>965</v>
      </c>
      <c r="E50" s="23">
        <v>170</v>
      </c>
      <c r="F50" s="41">
        <v>871.83870967741927</v>
      </c>
      <c r="G50" s="111"/>
      <c r="H50" s="116">
        <v>378.56153846153836</v>
      </c>
      <c r="I50" s="114">
        <v>11.8</v>
      </c>
      <c r="J50" s="114">
        <f t="shared" si="2"/>
        <v>11.800895260698299</v>
      </c>
    </row>
    <row r="51" spans="2:10" x14ac:dyDescent="0.25">
      <c r="B51" s="6">
        <v>43265</v>
      </c>
      <c r="C51" s="24">
        <f>NETWORKDAYS('Horizon Plan'!$B$5,'Graph Data'!B51,Globals!$B$2:$B$20)</f>
        <v>49</v>
      </c>
      <c r="D51" s="23">
        <v>955</v>
      </c>
      <c r="E51" s="23">
        <v>170</v>
      </c>
      <c r="F51" s="41">
        <v>862.25806451612891</v>
      </c>
      <c r="G51" s="111"/>
      <c r="H51" s="116">
        <v>394.70923076923066</v>
      </c>
      <c r="I51" s="114">
        <v>11.8</v>
      </c>
      <c r="J51" s="114">
        <f t="shared" si="2"/>
        <v>12.235574965397699</v>
      </c>
    </row>
    <row r="52" spans="2:10" x14ac:dyDescent="0.25">
      <c r="B52" s="6">
        <v>43266</v>
      </c>
      <c r="C52" s="24">
        <f>NETWORKDAYS('Horizon Plan'!$B$5,'Graph Data'!B52,Globals!$B$2:$B$20)</f>
        <v>50</v>
      </c>
      <c r="D52" s="23">
        <v>945</v>
      </c>
      <c r="E52" s="23">
        <v>170</v>
      </c>
      <c r="F52" s="41">
        <v>852.67741935483855</v>
      </c>
      <c r="G52" s="111"/>
      <c r="H52" s="116">
        <v>410.85692307692295</v>
      </c>
      <c r="I52" s="114">
        <v>11.8</v>
      </c>
      <c r="J52" s="114">
        <f t="shared" si="2"/>
        <v>12.626786699627161</v>
      </c>
    </row>
    <row r="53" spans="2:10" x14ac:dyDescent="0.25">
      <c r="B53" s="49">
        <v>43267</v>
      </c>
      <c r="C53" s="24">
        <f>NETWORKDAYS('Horizon Plan'!$B$5,'Graph Data'!B53,Globals!$B$2:$B$20)</f>
        <v>51</v>
      </c>
      <c r="D53" s="50">
        <v>1021</v>
      </c>
      <c r="E53" s="50">
        <v>160</v>
      </c>
      <c r="F53" s="63">
        <v>870</v>
      </c>
      <c r="G53" s="112"/>
      <c r="H53" s="116">
        <v>427.00461538461525</v>
      </c>
      <c r="I53" s="114">
        <v>11.8</v>
      </c>
      <c r="J53" s="114">
        <f t="shared" si="2"/>
        <v>12.978877260433675</v>
      </c>
    </row>
    <row r="54" spans="2:10" x14ac:dyDescent="0.25">
      <c r="B54" s="49">
        <v>43270</v>
      </c>
      <c r="C54" s="24">
        <f>NETWORKDAYS('Horizon Plan'!$B$5,'Graph Data'!B54,Globals!$B$2:$B$20)</f>
        <v>52</v>
      </c>
      <c r="D54" s="50">
        <v>875</v>
      </c>
      <c r="E54" s="50">
        <v>165</v>
      </c>
      <c r="F54" s="63">
        <v>860</v>
      </c>
      <c r="G54" s="112"/>
      <c r="H54" s="116">
        <v>443.15230769230755</v>
      </c>
      <c r="I54" s="114">
        <v>11.8</v>
      </c>
      <c r="J54" s="114">
        <f t="shared" si="2"/>
        <v>13.295758765159539</v>
      </c>
    </row>
    <row r="55" spans="2:10" x14ac:dyDescent="0.25">
      <c r="B55" s="7">
        <v>43271</v>
      </c>
      <c r="C55" s="24">
        <f>NETWORKDAYS('Horizon Plan'!$B$5,'Graph Data'!B55,Globals!$B$2:$B$20)</f>
        <v>53</v>
      </c>
      <c r="D55" s="23">
        <v>870</v>
      </c>
      <c r="E55" s="23">
        <v>160</v>
      </c>
      <c r="F55" s="26">
        <v>850.11494252873558</v>
      </c>
      <c r="G55" s="111"/>
      <c r="H55" s="115">
        <v>459.29999999999984</v>
      </c>
      <c r="I55" s="114">
        <v>11.8</v>
      </c>
      <c r="J55" s="114">
        <f t="shared" si="2"/>
        <v>13.580952119412816</v>
      </c>
    </row>
    <row r="56" spans="2:10" x14ac:dyDescent="0.25">
      <c r="B56" s="7">
        <v>43272</v>
      </c>
      <c r="C56" s="24">
        <f>NETWORKDAYS('Horizon Plan'!$B$5,'Graph Data'!B56,Globals!$B$2:$B$20)</f>
        <v>54</v>
      </c>
      <c r="D56" s="23">
        <v>865</v>
      </c>
      <c r="E56" s="23">
        <v>160</v>
      </c>
      <c r="F56" s="26">
        <v>840.22988505747117</v>
      </c>
      <c r="G56" s="111"/>
      <c r="H56" s="116">
        <v>468.31249999999989</v>
      </c>
      <c r="I56" s="114">
        <v>11.8</v>
      </c>
      <c r="J56" s="114">
        <f t="shared" si="2"/>
        <v>13.124106907471539</v>
      </c>
    </row>
    <row r="57" spans="2:10" x14ac:dyDescent="0.25">
      <c r="B57" s="7">
        <v>43273</v>
      </c>
      <c r="C57" s="24">
        <f>NETWORKDAYS('Horizon Plan'!$B$5,'Graph Data'!B57,Globals!$B$2:$B$20)</f>
        <v>55</v>
      </c>
      <c r="D57" s="23">
        <v>855</v>
      </c>
      <c r="E57" s="23">
        <v>160</v>
      </c>
      <c r="F57" s="26">
        <v>830.34482758620675</v>
      </c>
      <c r="G57" s="111"/>
      <c r="H57" s="116">
        <v>477.32499999999987</v>
      </c>
      <c r="I57" s="114">
        <v>11.8</v>
      </c>
      <c r="J57" s="114">
        <f t="shared" si="2"/>
        <v>12.712946216724385</v>
      </c>
    </row>
    <row r="58" spans="2:10" x14ac:dyDescent="0.25">
      <c r="B58" s="7">
        <v>43274</v>
      </c>
      <c r="C58" s="24">
        <f>NETWORKDAYS('Horizon Plan'!$B$5,'Graph Data'!B58,Globals!$B$2:$B$20)</f>
        <v>56</v>
      </c>
      <c r="D58" s="23">
        <v>850</v>
      </c>
      <c r="E58" s="23">
        <v>160</v>
      </c>
      <c r="F58" s="41">
        <v>820.45977011494233</v>
      </c>
      <c r="G58" s="111"/>
      <c r="H58" s="116">
        <v>486.33749999999992</v>
      </c>
      <c r="I58" s="114">
        <v>11.8</v>
      </c>
      <c r="J58" s="114">
        <f t="shared" si="2"/>
        <v>12.34290159505195</v>
      </c>
    </row>
    <row r="59" spans="2:10" x14ac:dyDescent="0.25">
      <c r="B59" s="49">
        <v>43277</v>
      </c>
      <c r="C59" s="24">
        <f>NETWORKDAYS('Horizon Plan'!$B$5,'Graph Data'!B59,Globals!$B$2:$B$20)</f>
        <v>57</v>
      </c>
      <c r="D59" s="50">
        <v>757</v>
      </c>
      <c r="E59" s="50">
        <v>170</v>
      </c>
      <c r="F59" s="53">
        <v>967</v>
      </c>
      <c r="G59" s="112"/>
      <c r="H59" s="116">
        <v>495.34999999999991</v>
      </c>
      <c r="I59" s="114">
        <v>11.8</v>
      </c>
      <c r="J59" s="114">
        <f t="shared" si="2"/>
        <v>12.009861435546755</v>
      </c>
    </row>
    <row r="60" spans="2:10" x14ac:dyDescent="0.25">
      <c r="B60" s="6">
        <v>43278</v>
      </c>
      <c r="C60" s="24">
        <f>NETWORKDAYS('Horizon Plan'!$B$5,'Graph Data'!B60,Globals!$B$2:$B$20)</f>
        <v>58</v>
      </c>
      <c r="D60" s="23">
        <v>750</v>
      </c>
      <c r="E60" s="23">
        <v>170</v>
      </c>
      <c r="F60" s="26">
        <v>957.13265306122446</v>
      </c>
      <c r="G60" s="111"/>
      <c r="H60" s="116">
        <v>504.36249999999995</v>
      </c>
      <c r="I60" s="114">
        <v>11.8</v>
      </c>
      <c r="J60" s="114">
        <f t="shared" si="2"/>
        <v>11.710125291992084</v>
      </c>
    </row>
    <row r="61" spans="2:10" x14ac:dyDescent="0.25">
      <c r="B61" s="6">
        <v>43279</v>
      </c>
      <c r="C61" s="24">
        <f>NETWORKDAYS('Horizon Plan'!$B$5,'Graph Data'!B61,Globals!$B$2:$B$20)</f>
        <v>59</v>
      </c>
      <c r="D61" s="23">
        <v>743</v>
      </c>
      <c r="E61" s="23">
        <v>170</v>
      </c>
      <c r="F61" s="26">
        <v>947.26530612244892</v>
      </c>
      <c r="G61" s="111"/>
      <c r="H61" s="116">
        <v>513.375</v>
      </c>
      <c r="I61" s="114">
        <v>11.8</v>
      </c>
      <c r="J61" s="114">
        <f t="shared" si="2"/>
        <v>11.44036276279288</v>
      </c>
    </row>
    <row r="62" spans="2:10" x14ac:dyDescent="0.25">
      <c r="B62" s="49">
        <v>43280</v>
      </c>
      <c r="C62" s="24">
        <f>NETWORKDAYS('Horizon Plan'!$B$5,'Graph Data'!B62,Globals!$B$2:$B$20)</f>
        <v>60</v>
      </c>
      <c r="D62" s="50">
        <v>737</v>
      </c>
      <c r="E62" s="50">
        <v>170</v>
      </c>
      <c r="F62" s="54">
        <v>938</v>
      </c>
      <c r="G62" s="112"/>
      <c r="H62" s="116">
        <v>522.38750000000005</v>
      </c>
      <c r="I62" s="114">
        <v>11.8</v>
      </c>
      <c r="J62" s="114">
        <f t="shared" si="2"/>
        <v>11.197576486513597</v>
      </c>
    </row>
    <row r="63" spans="2:10" x14ac:dyDescent="0.25">
      <c r="B63" s="7">
        <v>43285</v>
      </c>
      <c r="C63" s="24">
        <f>NETWORKDAYS('Horizon Plan'!$B$5,'Graph Data'!B63,Globals!$B$2:$B$20)</f>
        <v>61</v>
      </c>
      <c r="D63" s="23">
        <v>726</v>
      </c>
      <c r="E63" s="23">
        <v>170</v>
      </c>
      <c r="F63" s="51">
        <v>928</v>
      </c>
      <c r="G63" s="111"/>
      <c r="H63" s="115">
        <v>531.4</v>
      </c>
      <c r="I63" s="114">
        <v>11.8</v>
      </c>
      <c r="J63" s="114">
        <f t="shared" si="2"/>
        <v>10.979068837862231</v>
      </c>
    </row>
    <row r="64" spans="2:10" x14ac:dyDescent="0.25">
      <c r="B64" s="49">
        <v>43286</v>
      </c>
      <c r="C64" s="24">
        <f>NETWORKDAYS('Horizon Plan'!$B$5,'Graph Data'!B64,Globals!$B$2:$B$20)</f>
        <v>62</v>
      </c>
      <c r="D64" s="50">
        <v>755</v>
      </c>
      <c r="E64" s="50">
        <v>180</v>
      </c>
      <c r="F64" s="54">
        <v>928</v>
      </c>
      <c r="G64" s="112"/>
      <c r="H64" s="116">
        <v>545.94999999999993</v>
      </c>
      <c r="I64" s="114">
        <v>11.8</v>
      </c>
      <c r="J64" s="114">
        <f t="shared" si="2"/>
        <v>11.336161954076005</v>
      </c>
    </row>
    <row r="65" spans="2:10" x14ac:dyDescent="0.25">
      <c r="B65" s="7">
        <v>43287</v>
      </c>
      <c r="C65" s="24">
        <f>NETWORKDAYS('Horizon Plan'!$B$5,'Graph Data'!B65,Globals!$B$2:$B$20)</f>
        <v>63</v>
      </c>
      <c r="D65" s="23">
        <v>747</v>
      </c>
      <c r="E65" s="23">
        <v>180</v>
      </c>
      <c r="F65" s="23">
        <v>949.21348314606746</v>
      </c>
      <c r="G65" s="111"/>
      <c r="H65" s="115">
        <v>560.5</v>
      </c>
      <c r="I65" s="114">
        <v>11.8</v>
      </c>
      <c r="J65" s="114">
        <f t="shared" si="2"/>
        <v>11.657545758668412</v>
      </c>
    </row>
    <row r="66" spans="2:10" x14ac:dyDescent="0.25">
      <c r="B66" s="7">
        <v>43288</v>
      </c>
      <c r="C66" s="24">
        <f>NETWORKDAYS('Horizon Plan'!$B$5,'Graph Data'!B66,Globals!$B$2:$B$20)</f>
        <v>64</v>
      </c>
      <c r="D66" s="23">
        <v>740</v>
      </c>
      <c r="E66" s="23">
        <v>180</v>
      </c>
      <c r="F66" s="23">
        <v>938.42696629213492</v>
      </c>
      <c r="G66" s="111"/>
      <c r="H66" s="116">
        <v>566.41428571428571</v>
      </c>
      <c r="I66" s="114">
        <v>11.8</v>
      </c>
      <c r="J66" s="114">
        <f t="shared" si="2"/>
        <v>11.083219754230143</v>
      </c>
    </row>
    <row r="67" spans="2:10" x14ac:dyDescent="0.25">
      <c r="B67" s="38">
        <v>43291</v>
      </c>
      <c r="C67" s="24">
        <f>NETWORKDAYS('Horizon Plan'!$B$5,'Graph Data'!B67,Globals!$B$2:$B$20)</f>
        <v>65</v>
      </c>
      <c r="D67" s="23">
        <v>733</v>
      </c>
      <c r="E67" s="23">
        <v>180</v>
      </c>
      <c r="F67" s="23">
        <v>927.64044943820238</v>
      </c>
      <c r="G67" s="111"/>
      <c r="H67" s="116">
        <v>572.32857142857142</v>
      </c>
      <c r="I67" s="114">
        <v>11.8</v>
      </c>
      <c r="J67" s="114">
        <f t="shared" si="2"/>
        <v>10.5663263502357</v>
      </c>
    </row>
    <row r="68" spans="2:10" x14ac:dyDescent="0.25">
      <c r="B68" s="38">
        <v>43292</v>
      </c>
      <c r="C68" s="24">
        <f>NETWORKDAYS('Horizon Plan'!$B$5,'Graph Data'!B68,Globals!$B$2:$B$20)</f>
        <v>66</v>
      </c>
      <c r="D68" s="23">
        <v>727</v>
      </c>
      <c r="E68" s="23">
        <v>180</v>
      </c>
      <c r="F68" s="41">
        <v>916.85393258426984</v>
      </c>
      <c r="G68" s="111"/>
      <c r="H68" s="116">
        <v>578.24285714285713</v>
      </c>
      <c r="I68" s="114">
        <v>11.8</v>
      </c>
      <c r="J68" s="114">
        <f t="shared" ref="J68:J99" si="3">(H68-H67)*lambda+J67*(1-lambda)</f>
        <v>10.101122286640701</v>
      </c>
    </row>
    <row r="69" spans="2:10" x14ac:dyDescent="0.25">
      <c r="B69" s="38">
        <v>43293</v>
      </c>
      <c r="C69" s="24">
        <f>NETWORKDAYS('Horizon Plan'!$B$5,'Graph Data'!B69,Globals!$B$2:$B$20)</f>
        <v>67</v>
      </c>
      <c r="D69" s="23">
        <v>720</v>
      </c>
      <c r="E69" s="23">
        <v>180</v>
      </c>
      <c r="F69" s="41">
        <v>906.0674157303373</v>
      </c>
      <c r="G69" s="111"/>
      <c r="H69" s="116">
        <v>584.15714285714284</v>
      </c>
      <c r="I69" s="114">
        <v>11.8</v>
      </c>
      <c r="J69" s="114">
        <f t="shared" si="3"/>
        <v>9.6824386294052012</v>
      </c>
    </row>
    <row r="70" spans="2:10" x14ac:dyDescent="0.25">
      <c r="B70" s="38">
        <v>43294</v>
      </c>
      <c r="C70" s="24">
        <f>NETWORKDAYS('Horizon Plan'!$B$5,'Graph Data'!B70,Globals!$B$2:$B$20)</f>
        <v>68</v>
      </c>
      <c r="D70" s="23">
        <v>715</v>
      </c>
      <c r="E70" s="23">
        <v>180</v>
      </c>
      <c r="F70" s="41">
        <v>895.28089887640476</v>
      </c>
      <c r="G70" s="111"/>
      <c r="H70" s="116">
        <v>590.07142857142856</v>
      </c>
      <c r="I70" s="114">
        <v>11.8</v>
      </c>
      <c r="J70" s="114">
        <f t="shared" si="3"/>
        <v>9.3056233378932518</v>
      </c>
    </row>
    <row r="71" spans="2:10" x14ac:dyDescent="0.25">
      <c r="B71" s="38">
        <v>43295</v>
      </c>
      <c r="C71" s="24">
        <f>NETWORKDAYS('Horizon Plan'!$B$5,'Graph Data'!B71,Globals!$B$2:$B$20)</f>
        <v>69</v>
      </c>
      <c r="D71" s="23">
        <v>711</v>
      </c>
      <c r="E71" s="23">
        <v>180</v>
      </c>
      <c r="F71" s="41">
        <v>882</v>
      </c>
      <c r="G71" s="111"/>
      <c r="H71" s="116">
        <v>595.98571428571427</v>
      </c>
      <c r="I71" s="114">
        <v>11.8</v>
      </c>
      <c r="J71" s="114">
        <f t="shared" si="3"/>
        <v>8.9664895755324974</v>
      </c>
    </row>
    <row r="72" spans="2:10" x14ac:dyDescent="0.25">
      <c r="B72" s="7">
        <v>43298</v>
      </c>
      <c r="C72" s="24">
        <f>NETWORKDAYS('Horizon Plan'!$B$5,'Graph Data'!B72,Globals!$B$2:$B$20)</f>
        <v>70</v>
      </c>
      <c r="D72" s="23">
        <v>680</v>
      </c>
      <c r="E72" s="23">
        <v>180</v>
      </c>
      <c r="F72" s="41">
        <v>871.86206900000002</v>
      </c>
      <c r="G72" s="111"/>
      <c r="H72" s="115">
        <v>601.9</v>
      </c>
      <c r="I72" s="114">
        <v>11.8</v>
      </c>
      <c r="J72" s="114">
        <f t="shared" si="3"/>
        <v>8.6612691894078182</v>
      </c>
    </row>
    <row r="73" spans="2:10" x14ac:dyDescent="0.25">
      <c r="B73" s="7">
        <v>43299</v>
      </c>
      <c r="C73" s="24">
        <f>NETWORKDAYS('Horizon Plan'!$B$5,'Graph Data'!B73,Globals!$B$2:$B$20)</f>
        <v>71</v>
      </c>
      <c r="D73" s="23">
        <v>668</v>
      </c>
      <c r="E73" s="23">
        <v>180</v>
      </c>
      <c r="F73" s="41">
        <v>860</v>
      </c>
      <c r="G73" s="111"/>
      <c r="H73" s="116">
        <v>631.25</v>
      </c>
      <c r="I73" s="114">
        <v>11.8</v>
      </c>
      <c r="J73" s="114">
        <f t="shared" si="3"/>
        <v>10.730142270467038</v>
      </c>
    </row>
    <row r="74" spans="2:10" x14ac:dyDescent="0.25">
      <c r="B74" s="7">
        <v>43300</v>
      </c>
      <c r="C74" s="24">
        <f>NETWORKDAYS('Horizon Plan'!$B$5,'Graph Data'!B74,Globals!$B$2:$B$20)</f>
        <v>72</v>
      </c>
      <c r="D74" s="23">
        <v>664</v>
      </c>
      <c r="E74" s="23">
        <v>180</v>
      </c>
      <c r="F74" s="26">
        <v>849.51219512195121</v>
      </c>
      <c r="G74" s="111"/>
      <c r="H74" s="115">
        <v>660.6</v>
      </c>
      <c r="I74" s="114">
        <v>11.8</v>
      </c>
      <c r="J74" s="114">
        <f t="shared" si="3"/>
        <v>12.592128043420336</v>
      </c>
    </row>
    <row r="75" spans="2:10" x14ac:dyDescent="0.25">
      <c r="B75" s="7">
        <v>43301</v>
      </c>
      <c r="C75" s="24">
        <f>NETWORKDAYS('Horizon Plan'!$B$5,'Graph Data'!B75,Globals!$B$2:$B$20)</f>
        <v>73</v>
      </c>
      <c r="D75" s="23">
        <v>660</v>
      </c>
      <c r="E75" s="23">
        <v>180</v>
      </c>
      <c r="F75" s="26">
        <v>839.02439024390242</v>
      </c>
      <c r="G75" s="111"/>
      <c r="H75" s="116">
        <v>667.48</v>
      </c>
      <c r="I75" s="114">
        <v>11.8</v>
      </c>
      <c r="J75" s="114">
        <f t="shared" si="3"/>
        <v>12.020915239078303</v>
      </c>
    </row>
    <row r="76" spans="2:10" x14ac:dyDescent="0.25">
      <c r="B76" s="7">
        <v>43302</v>
      </c>
      <c r="C76" s="24">
        <f>NETWORKDAYS('Horizon Plan'!$B$5,'Graph Data'!B76,Globals!$B$2:$B$20)</f>
        <v>74</v>
      </c>
      <c r="D76" s="23">
        <v>658</v>
      </c>
      <c r="E76" s="23">
        <v>180</v>
      </c>
      <c r="F76" s="26">
        <v>828.53658536585363</v>
      </c>
      <c r="G76" s="111"/>
      <c r="H76" s="116">
        <v>674.36</v>
      </c>
      <c r="I76" s="114">
        <v>11.8</v>
      </c>
      <c r="J76" s="114">
        <f t="shared" si="3"/>
        <v>11.506823715170471</v>
      </c>
    </row>
    <row r="77" spans="2:10" x14ac:dyDescent="0.25">
      <c r="B77" s="38">
        <v>43305</v>
      </c>
      <c r="C77" s="24">
        <f>NETWORKDAYS('Horizon Plan'!$B$5,'Graph Data'!B77,Globals!$B$2:$B$20)</f>
        <v>75</v>
      </c>
      <c r="D77" s="23">
        <v>656</v>
      </c>
      <c r="E77" s="23">
        <v>180</v>
      </c>
      <c r="F77" s="26">
        <v>818.04878048780483</v>
      </c>
      <c r="G77" s="111"/>
      <c r="H77" s="116">
        <v>681.24</v>
      </c>
      <c r="I77" s="114">
        <v>11.8</v>
      </c>
      <c r="J77" s="114">
        <f t="shared" si="3"/>
        <v>11.044141343653424</v>
      </c>
    </row>
    <row r="78" spans="2:10" x14ac:dyDescent="0.25">
      <c r="B78" s="102">
        <v>43306</v>
      </c>
      <c r="C78" s="24">
        <f>NETWORKDAYS('Horizon Plan'!$B$5,'Graph Data'!B78,Globals!$B$2:$B$20)</f>
        <v>76</v>
      </c>
      <c r="D78" s="23">
        <v>655</v>
      </c>
      <c r="E78" s="23">
        <v>180</v>
      </c>
      <c r="F78" s="26">
        <v>805</v>
      </c>
      <c r="G78" s="111"/>
      <c r="H78" s="116">
        <v>688.12</v>
      </c>
      <c r="I78" s="114">
        <v>11.8</v>
      </c>
      <c r="J78" s="114">
        <f t="shared" si="3"/>
        <v>10.62772720928808</v>
      </c>
    </row>
    <row r="79" spans="2:10" x14ac:dyDescent="0.25">
      <c r="B79" s="38">
        <v>43307</v>
      </c>
      <c r="C79" s="24">
        <f>NETWORKDAYS('Horizon Plan'!$B$5,'Graph Data'!B79,Globals!$B$2:$B$20)</f>
        <v>77</v>
      </c>
      <c r="D79" s="23">
        <v>651</v>
      </c>
      <c r="E79" s="23">
        <v>180</v>
      </c>
      <c r="F79" s="26">
        <v>795</v>
      </c>
      <c r="G79" s="111"/>
      <c r="H79" s="115">
        <v>695</v>
      </c>
      <c r="I79" s="114">
        <v>11.2</v>
      </c>
      <c r="J79" s="114">
        <f t="shared" si="3"/>
        <v>10.252954488359272</v>
      </c>
    </row>
    <row r="80" spans="2:10" x14ac:dyDescent="0.25">
      <c r="B80" s="38">
        <v>43308</v>
      </c>
      <c r="C80" s="24">
        <f>NETWORKDAYS('Horizon Plan'!$B$5,'Graph Data'!B80,Globals!$B$2:$B$20)</f>
        <v>78</v>
      </c>
      <c r="D80" s="23">
        <v>647</v>
      </c>
      <c r="E80" s="23">
        <v>180</v>
      </c>
      <c r="F80" s="26">
        <v>784</v>
      </c>
      <c r="G80" s="111"/>
      <c r="H80" s="116">
        <v>705.17499999999995</v>
      </c>
      <c r="I80" s="114">
        <v>11.2</v>
      </c>
      <c r="J80" s="114">
        <f t="shared" si="3"/>
        <v>10.24515903952334</v>
      </c>
    </row>
    <row r="81" spans="2:12" x14ac:dyDescent="0.25">
      <c r="B81" s="7">
        <v>43313</v>
      </c>
      <c r="C81" s="24">
        <f>NETWORKDAYS('Horizon Plan'!$B$5,'Graph Data'!B81,Globals!$B$2:$B$20)</f>
        <v>79</v>
      </c>
      <c r="D81" s="23">
        <v>643</v>
      </c>
      <c r="E81" s="23">
        <v>180</v>
      </c>
      <c r="F81" s="23">
        <v>774</v>
      </c>
      <c r="G81" s="111"/>
      <c r="H81" s="116">
        <v>715.35</v>
      </c>
      <c r="I81" s="114">
        <v>11.2</v>
      </c>
      <c r="J81" s="114">
        <f t="shared" si="3"/>
        <v>10.238143135571013</v>
      </c>
    </row>
    <row r="82" spans="2:12" x14ac:dyDescent="0.25">
      <c r="B82" s="7">
        <v>43314</v>
      </c>
      <c r="C82" s="24">
        <f>NETWORKDAYS('Horizon Plan'!$B$5,'Graph Data'!B82,Globals!$B$2:$B$20)</f>
        <v>80</v>
      </c>
      <c r="D82" s="23">
        <v>641</v>
      </c>
      <c r="E82" s="23">
        <v>180</v>
      </c>
      <c r="F82" s="23">
        <v>761</v>
      </c>
      <c r="G82" s="111"/>
      <c r="H82" s="116">
        <v>725.52499999999998</v>
      </c>
      <c r="I82" s="114">
        <v>11.2</v>
      </c>
      <c r="J82" s="114">
        <f t="shared" si="3"/>
        <v>10.231828822013906</v>
      </c>
    </row>
    <row r="83" spans="2:12" x14ac:dyDescent="0.25">
      <c r="B83" s="7">
        <v>43315</v>
      </c>
      <c r="C83" s="24">
        <f>NETWORKDAYS('Horizon Plan'!$B$5,'Graph Data'!B83,Globals!$B$2:$B$20)</f>
        <v>81</v>
      </c>
      <c r="D83" s="23">
        <v>630</v>
      </c>
      <c r="E83" s="23">
        <v>180</v>
      </c>
      <c r="F83" s="26">
        <v>750.43055555555554</v>
      </c>
      <c r="G83" s="111"/>
      <c r="H83" s="115">
        <v>735.7</v>
      </c>
      <c r="I83" s="114">
        <v>11.2</v>
      </c>
      <c r="J83" s="114">
        <f t="shared" si="3"/>
        <v>10.226145939812524</v>
      </c>
    </row>
    <row r="84" spans="2:12" x14ac:dyDescent="0.25">
      <c r="B84" s="7">
        <v>43316</v>
      </c>
      <c r="C84" s="24">
        <f>NETWORKDAYS('Horizon Plan'!$B$5,'Graph Data'!B84,Globals!$B$2:$B$20)</f>
        <v>82</v>
      </c>
      <c r="D84" s="23">
        <v>629</v>
      </c>
      <c r="E84" s="23">
        <v>180</v>
      </c>
      <c r="F84" s="26">
        <v>739.86111111111109</v>
      </c>
      <c r="G84" s="111"/>
      <c r="H84" s="116">
        <v>744.15000000000009</v>
      </c>
      <c r="I84" s="114">
        <v>11.2</v>
      </c>
      <c r="J84" s="114">
        <f t="shared" si="3"/>
        <v>10.048531345831275</v>
      </c>
    </row>
    <row r="85" spans="2:12" x14ac:dyDescent="0.25">
      <c r="B85" s="6">
        <v>43319</v>
      </c>
      <c r="C85" s="24">
        <f>NETWORKDAYS('Horizon Plan'!$B$5,'Graph Data'!B85,Globals!$B$2:$B$20)</f>
        <v>83</v>
      </c>
      <c r="D85" s="23">
        <v>618</v>
      </c>
      <c r="E85" s="23">
        <v>180</v>
      </c>
      <c r="F85" s="26">
        <v>729.29166666666663</v>
      </c>
      <c r="G85" s="111"/>
      <c r="H85" s="116">
        <v>752.6</v>
      </c>
      <c r="I85" s="114">
        <v>11.2</v>
      </c>
      <c r="J85" s="114">
        <f t="shared" si="3"/>
        <v>9.8886782112481413</v>
      </c>
    </row>
    <row r="86" spans="2:12" x14ac:dyDescent="0.25">
      <c r="B86" s="6">
        <v>43320</v>
      </c>
      <c r="C86" s="24">
        <f>NETWORKDAYS('Horizon Plan'!$B$5,'Graph Data'!B86,Globals!$B$2:$B$20)</f>
        <v>84</v>
      </c>
      <c r="D86" s="23">
        <v>607</v>
      </c>
      <c r="E86" s="23">
        <v>180</v>
      </c>
      <c r="F86" s="26">
        <v>718.72222222222217</v>
      </c>
      <c r="G86" s="111"/>
      <c r="H86" s="116">
        <v>761.05000000000007</v>
      </c>
      <c r="I86" s="114">
        <v>11.2</v>
      </c>
      <c r="J86" s="114">
        <f t="shared" si="3"/>
        <v>9.7448103901233321</v>
      </c>
    </row>
    <row r="87" spans="2:12" x14ac:dyDescent="0.25">
      <c r="B87" s="6">
        <v>43321</v>
      </c>
      <c r="C87" s="24">
        <f>NETWORKDAYS('Horizon Plan'!$B$5,'Graph Data'!B87,Globals!$B$2:$B$20)</f>
        <v>85</v>
      </c>
      <c r="D87" s="23">
        <v>596</v>
      </c>
      <c r="E87" s="23">
        <v>180</v>
      </c>
      <c r="F87" s="26">
        <v>708.15277777777771</v>
      </c>
      <c r="G87" s="111"/>
      <c r="H87" s="116">
        <v>769.5</v>
      </c>
      <c r="I87" s="114">
        <v>11.2</v>
      </c>
      <c r="J87" s="114">
        <f t="shared" si="3"/>
        <v>9.6153293511109919</v>
      </c>
    </row>
    <row r="88" spans="2:12" x14ac:dyDescent="0.25">
      <c r="B88" s="6">
        <v>43322</v>
      </c>
      <c r="C88" s="24">
        <f>NETWORKDAYS('Horizon Plan'!$B$5,'Graph Data'!B88,Globals!$B$2:$B$20)</f>
        <v>86</v>
      </c>
      <c r="D88" s="23">
        <v>587</v>
      </c>
      <c r="E88" s="23">
        <v>180</v>
      </c>
      <c r="F88" s="26">
        <v>695</v>
      </c>
      <c r="G88" s="111"/>
      <c r="H88" s="116">
        <v>777.95</v>
      </c>
      <c r="I88" s="114">
        <v>11.2</v>
      </c>
      <c r="J88" s="114">
        <f t="shared" si="3"/>
        <v>9.4987964159998963</v>
      </c>
    </row>
    <row r="89" spans="2:12" x14ac:dyDescent="0.25">
      <c r="B89" s="6">
        <v>43323</v>
      </c>
      <c r="C89" s="24">
        <f>NETWORKDAYS('Horizon Plan'!$B$5,'Graph Data'!B89,Globals!$B$2:$B$20)</f>
        <v>87</v>
      </c>
      <c r="D89" s="23">
        <v>577</v>
      </c>
      <c r="E89" s="23">
        <v>180</v>
      </c>
      <c r="F89" s="41">
        <v>684.92753623188401</v>
      </c>
      <c r="G89" s="111"/>
      <c r="H89" s="115">
        <v>786.4</v>
      </c>
      <c r="I89" s="114">
        <v>11.2</v>
      </c>
      <c r="J89" s="114">
        <f t="shared" si="3"/>
        <v>9.3939167743998997</v>
      </c>
    </row>
    <row r="90" spans="2:12" x14ac:dyDescent="0.25">
      <c r="B90" s="7">
        <v>43326</v>
      </c>
      <c r="C90" s="24">
        <f>NETWORKDAYS('Horizon Plan'!$B$5,'Graph Data'!B90,Globals!$B$2:$B$20)</f>
        <v>88</v>
      </c>
      <c r="D90" s="23">
        <v>566</v>
      </c>
      <c r="E90" s="23">
        <v>180</v>
      </c>
      <c r="F90" s="41">
        <v>674.85507246376801</v>
      </c>
      <c r="G90" s="111"/>
      <c r="H90" s="116">
        <v>788.66666666666663</v>
      </c>
      <c r="I90" s="114">
        <v>11.2</v>
      </c>
      <c r="J90" s="114">
        <f t="shared" si="3"/>
        <v>8.6811917636265754</v>
      </c>
    </row>
    <row r="91" spans="2:12" x14ac:dyDescent="0.25">
      <c r="B91" s="49">
        <v>43327</v>
      </c>
      <c r="C91" s="24">
        <f>NETWORKDAYS('Horizon Plan'!$B$5,'Graph Data'!B91,Globals!$B$2:$B$20)</f>
        <v>89</v>
      </c>
      <c r="D91" s="50">
        <v>536</v>
      </c>
      <c r="E91" s="50">
        <v>190</v>
      </c>
      <c r="F91" s="53">
        <v>661</v>
      </c>
      <c r="G91" s="112"/>
      <c r="H91" s="116">
        <v>790.93333333333339</v>
      </c>
      <c r="I91" s="114">
        <v>11.2</v>
      </c>
      <c r="J91" s="114">
        <f t="shared" si="3"/>
        <v>8.0397392539305947</v>
      </c>
    </row>
    <row r="92" spans="2:12" x14ac:dyDescent="0.25">
      <c r="B92" s="7">
        <v>43328</v>
      </c>
      <c r="C92" s="24">
        <f>NETWORKDAYS('Horizon Plan'!$B$5,'Graph Data'!B92,Globals!$B$2:$B$20)</f>
        <v>90</v>
      </c>
      <c r="D92" s="23">
        <v>532</v>
      </c>
      <c r="E92" s="23">
        <v>190</v>
      </c>
      <c r="F92" s="41">
        <v>650.671875</v>
      </c>
      <c r="G92" s="111"/>
      <c r="H92" s="116">
        <v>800.02222222222235</v>
      </c>
      <c r="I92" s="114">
        <v>11.2</v>
      </c>
      <c r="J92" s="114">
        <f t="shared" si="3"/>
        <v>8.1446542174264316</v>
      </c>
      <c r="L92" s="72">
        <f>H91+H123</f>
        <v>1900.4116666666669</v>
      </c>
    </row>
    <row r="93" spans="2:12" x14ac:dyDescent="0.25">
      <c r="B93" s="7">
        <v>43329</v>
      </c>
      <c r="C93" s="24">
        <f>NETWORKDAYS('Horizon Plan'!$B$5,'Graph Data'!B93,Globals!$B$2:$B$20)</f>
        <v>91</v>
      </c>
      <c r="D93" s="23">
        <v>528</v>
      </c>
      <c r="E93" s="23">
        <v>190</v>
      </c>
      <c r="F93" s="41">
        <v>640.34375</v>
      </c>
      <c r="G93" s="111"/>
      <c r="H93" s="116">
        <v>809.1111111111112</v>
      </c>
      <c r="I93" s="114">
        <v>11.2</v>
      </c>
      <c r="J93" s="114">
        <f t="shared" si="3"/>
        <v>8.2390776845726741</v>
      </c>
    </row>
    <row r="94" spans="2:12" x14ac:dyDescent="0.25">
      <c r="B94" s="7">
        <v>43330</v>
      </c>
      <c r="C94" s="24">
        <f>NETWORKDAYS('Horizon Plan'!$B$5,'Graph Data'!B94,Globals!$B$2:$B$20)</f>
        <v>92</v>
      </c>
      <c r="D94" s="23">
        <v>524</v>
      </c>
      <c r="E94" s="23">
        <v>190</v>
      </c>
      <c r="F94" s="41">
        <v>630.015625</v>
      </c>
      <c r="G94" s="111"/>
      <c r="H94" s="116">
        <v>818.2</v>
      </c>
      <c r="I94" s="114">
        <v>8.5</v>
      </c>
      <c r="J94" s="114">
        <f t="shared" si="3"/>
        <v>8.3240588050042916</v>
      </c>
    </row>
    <row r="95" spans="2:12" x14ac:dyDescent="0.25">
      <c r="B95" s="6">
        <v>43333</v>
      </c>
      <c r="C95" s="24">
        <f>NETWORKDAYS('Horizon Plan'!$B$5,'Graph Data'!B95,Globals!$B$2:$B$20)</f>
        <v>93</v>
      </c>
      <c r="D95" s="23">
        <v>520</v>
      </c>
      <c r="E95" s="23">
        <v>190</v>
      </c>
      <c r="F95" s="41">
        <v>619.6875</v>
      </c>
      <c r="G95" s="111"/>
      <c r="H95" s="116">
        <v>827.28888888888901</v>
      </c>
      <c r="I95" s="114">
        <v>8.5</v>
      </c>
      <c r="J95" s="114">
        <f t="shared" si="3"/>
        <v>8.4005418133927598</v>
      </c>
    </row>
    <row r="96" spans="2:12" x14ac:dyDescent="0.25">
      <c r="B96" s="49">
        <v>43334</v>
      </c>
      <c r="C96" s="24">
        <f>NETWORKDAYS('Horizon Plan'!$B$5,'Graph Data'!B96,Globals!$B$2:$B$20)</f>
        <v>94</v>
      </c>
      <c r="D96" s="50">
        <v>530</v>
      </c>
      <c r="E96" s="50">
        <v>210</v>
      </c>
      <c r="F96" s="53">
        <v>606</v>
      </c>
      <c r="G96" s="112"/>
      <c r="H96" s="116">
        <v>836.37777777777785</v>
      </c>
      <c r="I96" s="114">
        <v>8.5</v>
      </c>
      <c r="J96" s="114">
        <f t="shared" si="3"/>
        <v>8.4693765209423688</v>
      </c>
    </row>
    <row r="97" spans="1:10" x14ac:dyDescent="0.25">
      <c r="B97" s="6">
        <v>43335</v>
      </c>
      <c r="C97" s="24">
        <f>NETWORKDAYS('Horizon Plan'!$B$5,'Graph Data'!B97,Globals!$B$2:$B$20)</f>
        <v>95</v>
      </c>
      <c r="D97" s="23">
        <v>510</v>
      </c>
      <c r="E97" s="23">
        <v>210</v>
      </c>
      <c r="F97" s="41">
        <v>595.72881355932202</v>
      </c>
      <c r="G97" s="111"/>
      <c r="H97" s="116">
        <v>845.4666666666667</v>
      </c>
      <c r="I97" s="114">
        <v>8.5</v>
      </c>
      <c r="J97" s="114">
        <f t="shared" si="3"/>
        <v>8.5313277577370172</v>
      </c>
    </row>
    <row r="98" spans="1:10" x14ac:dyDescent="0.25">
      <c r="B98" s="6">
        <v>43336</v>
      </c>
      <c r="C98" s="24">
        <f>NETWORKDAYS('Horizon Plan'!$B$5,'Graph Data'!B98,Globals!$B$2:$B$20)</f>
        <v>96</v>
      </c>
      <c r="D98" s="23">
        <v>490</v>
      </c>
      <c r="E98" s="23">
        <v>210</v>
      </c>
      <c r="F98" s="41">
        <v>585.45762711864404</v>
      </c>
      <c r="G98" s="111"/>
      <c r="H98" s="116">
        <v>854.55555555555566</v>
      </c>
      <c r="I98" s="114">
        <v>8.5</v>
      </c>
      <c r="J98" s="114">
        <f t="shared" si="3"/>
        <v>8.5870838708522115</v>
      </c>
    </row>
    <row r="99" spans="1:10" x14ac:dyDescent="0.25">
      <c r="B99" s="6">
        <v>43337</v>
      </c>
      <c r="C99" s="24">
        <f>NETWORKDAYS('Horizon Plan'!$B$5,'Graph Data'!B99,Globals!$B$2:$B$20)</f>
        <v>97</v>
      </c>
      <c r="D99" s="23">
        <v>470</v>
      </c>
      <c r="E99" s="23">
        <v>210</v>
      </c>
      <c r="F99" s="26">
        <v>575.18644067796606</v>
      </c>
      <c r="G99" s="111"/>
      <c r="H99" s="116">
        <v>863.6444444444445</v>
      </c>
      <c r="I99" s="114">
        <v>8.5</v>
      </c>
      <c r="J99" s="114">
        <f t="shared" si="3"/>
        <v>8.637264372655876</v>
      </c>
    </row>
    <row r="100" spans="1:10" x14ac:dyDescent="0.25">
      <c r="B100" s="7">
        <v>43340</v>
      </c>
      <c r="C100" s="24">
        <f>NETWORKDAYS('Horizon Plan'!$B$5,'Graph Data'!B100,Globals!$B$2:$B$20)</f>
        <v>98</v>
      </c>
      <c r="D100" s="23">
        <v>450</v>
      </c>
      <c r="E100" s="23">
        <v>210</v>
      </c>
      <c r="F100" s="26">
        <v>564.91525423728808</v>
      </c>
      <c r="G100" s="111"/>
      <c r="H100" s="116">
        <v>872.73333333333335</v>
      </c>
      <c r="I100" s="114">
        <v>8.5</v>
      </c>
      <c r="J100" s="114">
        <f t="shared" ref="J100:J123" si="4">(H100-H99)*lambda+J99*(1-lambda)</f>
        <v>8.6824268242791742</v>
      </c>
    </row>
    <row r="101" spans="1:10" x14ac:dyDescent="0.25">
      <c r="B101" s="7">
        <v>43341</v>
      </c>
      <c r="C101" s="24">
        <f>NETWORKDAYS('Horizon Plan'!$B$5,'Graph Data'!B101,Globals!$B$2:$B$20)</f>
        <v>99</v>
      </c>
      <c r="D101" s="26">
        <v>429</v>
      </c>
      <c r="E101" s="23">
        <v>210</v>
      </c>
      <c r="F101" s="26">
        <v>551</v>
      </c>
      <c r="G101" s="111"/>
      <c r="H101" s="116">
        <v>881.82222222222231</v>
      </c>
      <c r="I101" s="114">
        <v>8.5</v>
      </c>
      <c r="J101" s="114">
        <f t="shared" si="4"/>
        <v>8.7230730307401529</v>
      </c>
    </row>
    <row r="102" spans="1:10" x14ac:dyDescent="0.25">
      <c r="B102" s="7">
        <v>43342</v>
      </c>
      <c r="C102" s="24">
        <f>NETWORKDAYS('Horizon Plan'!$B$5,'Graph Data'!B102,Globals!$B$2:$B$20)</f>
        <v>100</v>
      </c>
      <c r="D102" s="26">
        <v>428</v>
      </c>
      <c r="E102" s="23">
        <v>210</v>
      </c>
      <c r="F102" s="26">
        <v>541.16071428571433</v>
      </c>
      <c r="G102" s="111"/>
      <c r="H102" s="116">
        <v>890.91111111111115</v>
      </c>
      <c r="I102" s="114">
        <v>8.5</v>
      </c>
      <c r="J102" s="114">
        <f t="shared" si="4"/>
        <v>8.7596546165550233</v>
      </c>
    </row>
    <row r="103" spans="1:10" x14ac:dyDescent="0.25">
      <c r="B103" s="7">
        <v>43343</v>
      </c>
      <c r="C103" s="24">
        <f>NETWORKDAYS('Horizon Plan'!$B$5,'Graph Data'!B103,Globals!$B$2:$B$20)</f>
        <v>101</v>
      </c>
      <c r="D103" s="26">
        <v>428</v>
      </c>
      <c r="E103" s="23">
        <v>210</v>
      </c>
      <c r="F103" s="26">
        <v>531.32142857142867</v>
      </c>
      <c r="G103" s="111"/>
      <c r="H103" s="116">
        <v>900</v>
      </c>
      <c r="I103" s="114">
        <v>8.5</v>
      </c>
      <c r="J103" s="114">
        <f t="shared" si="4"/>
        <v>8.7925780437884065</v>
      </c>
    </row>
    <row r="104" spans="1:10" x14ac:dyDescent="0.25">
      <c r="A104" s="159"/>
      <c r="B104" s="153">
        <v>43348</v>
      </c>
      <c r="C104" s="154">
        <f>NETWORKDAYS('Horizon Plan'!$B$5,'Graph Data'!B104,Globals!$B$2:$B$20)</f>
        <v>102</v>
      </c>
      <c r="D104" s="155">
        <v>427</v>
      </c>
      <c r="E104" s="154">
        <v>210</v>
      </c>
      <c r="F104" s="155">
        <v>518</v>
      </c>
      <c r="G104" s="169"/>
      <c r="H104" s="157">
        <v>910.35714285714278</v>
      </c>
      <c r="I104" s="158">
        <v>8.5</v>
      </c>
      <c r="J104" s="158">
        <f t="shared" si="4"/>
        <v>8.9490345251238423</v>
      </c>
    </row>
    <row r="105" spans="1:10" x14ac:dyDescent="0.25">
      <c r="B105" s="21">
        <v>43349</v>
      </c>
      <c r="C105" s="24">
        <f>NETWORKDAYS('Horizon Plan'!$B$5,'Graph Data'!B105,Globals!$B$2:$B$20)</f>
        <v>103</v>
      </c>
      <c r="D105" s="26">
        <v>424</v>
      </c>
      <c r="E105" s="23">
        <v>210</v>
      </c>
      <c r="F105" s="104">
        <v>508.40740740740739</v>
      </c>
      <c r="G105" s="111"/>
      <c r="H105" s="116">
        <v>920.71428571428567</v>
      </c>
      <c r="I105" s="114">
        <v>8.5</v>
      </c>
      <c r="J105" s="114">
        <f t="shared" si="4"/>
        <v>9.0898453583257464</v>
      </c>
    </row>
    <row r="106" spans="1:10" x14ac:dyDescent="0.25">
      <c r="A106" s="170"/>
      <c r="B106" s="171">
        <v>43350</v>
      </c>
      <c r="C106" s="167">
        <f>NETWORKDAYS('Horizon Plan'!$B$5,'Graph Data'!B106,Globals!$B$2:$B$20)</f>
        <v>104</v>
      </c>
      <c r="D106" s="166">
        <v>418</v>
      </c>
      <c r="E106" s="167">
        <v>222</v>
      </c>
      <c r="F106" s="172">
        <v>540</v>
      </c>
      <c r="G106" s="173"/>
      <c r="H106" s="116">
        <v>931.07142857142856</v>
      </c>
      <c r="I106" s="114">
        <v>8.5</v>
      </c>
      <c r="J106" s="114">
        <f t="shared" si="4"/>
        <v>9.2165751082074596</v>
      </c>
    </row>
    <row r="107" spans="1:10" x14ac:dyDescent="0.25">
      <c r="B107" s="21">
        <v>43351</v>
      </c>
      <c r="C107" s="24">
        <f>NETWORKDAYS('Horizon Plan'!$B$5,'Graph Data'!B107,Globals!$B$2:$B$20)</f>
        <v>105</v>
      </c>
      <c r="D107" s="26">
        <v>410</v>
      </c>
      <c r="E107" s="23">
        <v>222</v>
      </c>
      <c r="F107" s="23">
        <v>531.94117647058829</v>
      </c>
      <c r="G107" s="113"/>
      <c r="H107" s="116">
        <v>941.42857142857144</v>
      </c>
      <c r="I107" s="114">
        <v>8.5</v>
      </c>
      <c r="J107" s="114">
        <f t="shared" si="4"/>
        <v>9.3306318831010024</v>
      </c>
    </row>
    <row r="108" spans="1:10" x14ac:dyDescent="0.25">
      <c r="B108" s="28">
        <v>43354</v>
      </c>
      <c r="C108" s="24">
        <f>NETWORKDAYS('Horizon Plan'!$B$5,'Graph Data'!B108,Globals!$B$2:$B$20)</f>
        <v>106</v>
      </c>
      <c r="D108" s="26">
        <v>402</v>
      </c>
      <c r="E108" s="23">
        <v>222</v>
      </c>
      <c r="F108" s="23">
        <v>523.88235294117658</v>
      </c>
      <c r="G108" s="113"/>
      <c r="H108" s="116">
        <v>951.78571428571422</v>
      </c>
      <c r="I108" s="114">
        <v>8.5</v>
      </c>
      <c r="J108" s="114">
        <f t="shared" si="4"/>
        <v>9.4332829805051794</v>
      </c>
    </row>
    <row r="109" spans="1:10" x14ac:dyDescent="0.25">
      <c r="B109" s="28">
        <v>43355</v>
      </c>
      <c r="C109" s="24">
        <f>NETWORKDAYS('Horizon Plan'!$B$5,'Graph Data'!B109,Globals!$B$2:$B$20)</f>
        <v>107</v>
      </c>
      <c r="D109" s="26">
        <v>396</v>
      </c>
      <c r="E109" s="23">
        <v>222</v>
      </c>
      <c r="F109" s="23">
        <v>515.82352941176475</v>
      </c>
      <c r="G109" s="113"/>
      <c r="H109" s="116">
        <v>962.14285714285711</v>
      </c>
      <c r="I109" s="114">
        <v>8.5</v>
      </c>
      <c r="J109" s="114">
        <f t="shared" si="4"/>
        <v>9.5256689681689508</v>
      </c>
    </row>
    <row r="110" spans="1:10" x14ac:dyDescent="0.25">
      <c r="B110" s="28">
        <v>43356</v>
      </c>
      <c r="C110" s="24">
        <f>NETWORKDAYS('Horizon Plan'!$B$5,'Graph Data'!B110,Globals!$B$2:$B$20)</f>
        <v>108</v>
      </c>
      <c r="D110" s="26">
        <v>387</v>
      </c>
      <c r="E110" s="23">
        <v>222</v>
      </c>
      <c r="F110" s="23">
        <v>507.76470588235298</v>
      </c>
      <c r="G110" s="113"/>
      <c r="H110" s="116">
        <v>972.5</v>
      </c>
      <c r="I110" s="114">
        <v>8.5</v>
      </c>
      <c r="J110" s="114">
        <f t="shared" si="4"/>
        <v>9.6088163570663436</v>
      </c>
    </row>
    <row r="111" spans="1:10" x14ac:dyDescent="0.25">
      <c r="B111" s="28">
        <v>43357</v>
      </c>
      <c r="C111" s="24">
        <f>NETWORKDAYS('Horizon Plan'!$B$5,'Graph Data'!B111,Globals!$B$2:$B$20)</f>
        <v>109</v>
      </c>
      <c r="D111" s="26">
        <v>378</v>
      </c>
      <c r="E111" s="23">
        <v>222</v>
      </c>
      <c r="F111" s="23">
        <v>499.70588235294122</v>
      </c>
      <c r="G111" s="113"/>
      <c r="H111" s="116">
        <v>982.85714285714289</v>
      </c>
      <c r="I111" s="114">
        <v>8.5</v>
      </c>
      <c r="J111" s="114">
        <f t="shared" si="4"/>
        <v>9.6836490070739973</v>
      </c>
    </row>
    <row r="112" spans="1:10" x14ac:dyDescent="0.25">
      <c r="B112" s="28">
        <v>43358</v>
      </c>
      <c r="C112" s="24">
        <f>NETWORKDAYS('Horizon Plan'!$B$5,'Graph Data'!B112,Globals!$B$2:$B$20)</f>
        <v>110</v>
      </c>
      <c r="D112" s="26">
        <v>369</v>
      </c>
      <c r="E112" s="23">
        <v>222</v>
      </c>
      <c r="F112" s="23">
        <v>491.64705882352945</v>
      </c>
      <c r="G112" s="113"/>
      <c r="H112" s="116">
        <v>993.21428571428567</v>
      </c>
      <c r="I112" s="114">
        <v>8.5</v>
      </c>
      <c r="J112" s="114">
        <f t="shared" si="4"/>
        <v>9.7509983920808754</v>
      </c>
    </row>
    <row r="113" spans="1:30" x14ac:dyDescent="0.25">
      <c r="A113" s="159"/>
      <c r="B113" s="153">
        <v>43361</v>
      </c>
      <c r="C113" s="154">
        <f>NETWORKDAYS('Horizon Plan'!$B$5,'Graph Data'!B113,Globals!$B$2:$B$20)</f>
        <v>111</v>
      </c>
      <c r="D113" s="155">
        <v>359</v>
      </c>
      <c r="E113" s="154">
        <v>222</v>
      </c>
      <c r="F113" s="154">
        <v>483.58823529411768</v>
      </c>
      <c r="G113" s="156"/>
      <c r="H113" s="157">
        <v>1003.5714285714286</v>
      </c>
      <c r="I113" s="158">
        <v>9.1999999999999993</v>
      </c>
      <c r="J113" s="158">
        <f t="shared" si="4"/>
        <v>9.8116128385870756</v>
      </c>
    </row>
    <row r="114" spans="1:30" x14ac:dyDescent="0.25">
      <c r="B114" s="21">
        <v>43362</v>
      </c>
      <c r="C114" s="24">
        <f>NETWORKDAYS('Horizon Plan'!$B$5,'Graph Data'!B114,Globals!$B$2:$B$20)</f>
        <v>112</v>
      </c>
      <c r="D114" s="26">
        <v>338</v>
      </c>
      <c r="E114" s="23">
        <v>222</v>
      </c>
      <c r="F114" s="23">
        <v>475.52941176470591</v>
      </c>
      <c r="G114" s="113"/>
      <c r="H114" s="116">
        <v>1013.9285714285714</v>
      </c>
      <c r="I114" s="114">
        <v>9.1999999999999993</v>
      </c>
      <c r="J114" s="114">
        <f t="shared" si="4"/>
        <v>9.8661658404426564</v>
      </c>
    </row>
    <row r="115" spans="1:30" x14ac:dyDescent="0.25">
      <c r="B115" s="21">
        <v>43363</v>
      </c>
      <c r="C115" s="24">
        <f>NETWORKDAYS('Horizon Plan'!$B$5,'Graph Data'!B115,Globals!$B$2:$B$20)</f>
        <v>113</v>
      </c>
      <c r="D115" s="26">
        <v>332</v>
      </c>
      <c r="E115" s="23">
        <v>222</v>
      </c>
      <c r="F115" s="23">
        <v>467.47058823529414</v>
      </c>
      <c r="G115" s="113"/>
      <c r="H115" s="116">
        <v>1024.2857142857142</v>
      </c>
      <c r="I115" s="114">
        <v>9.1999999999999993</v>
      </c>
      <c r="J115" s="114">
        <f t="shared" si="4"/>
        <v>9.9152635421126689</v>
      </c>
    </row>
    <row r="116" spans="1:30" x14ac:dyDescent="0.25">
      <c r="B116" s="21">
        <v>43364</v>
      </c>
      <c r="C116" s="24">
        <f>NETWORKDAYS('Horizon Plan'!$B$5,'Graph Data'!B116,Globals!$B$2:$B$20)</f>
        <v>114</v>
      </c>
      <c r="D116" s="26">
        <v>326</v>
      </c>
      <c r="E116" s="23">
        <v>222</v>
      </c>
      <c r="F116" s="23">
        <v>459.41176470588238</v>
      </c>
      <c r="G116" s="113"/>
      <c r="H116" s="116">
        <v>1034.6428571428571</v>
      </c>
      <c r="I116" s="114">
        <v>9.1999999999999993</v>
      </c>
      <c r="J116" s="114">
        <f t="shared" si="4"/>
        <v>9.9594514736156903</v>
      </c>
    </row>
    <row r="117" spans="1:30" s="159" customFormat="1" x14ac:dyDescent="0.25">
      <c r="B117" s="153">
        <v>43365</v>
      </c>
      <c r="C117" s="154">
        <f>NETWORKDAYS('Horizon Plan'!$B$5,'Graph Data'!B117,Globals!$B$2:$B$20)</f>
        <v>115</v>
      </c>
      <c r="D117" s="155">
        <v>318.36607142857144</v>
      </c>
      <c r="E117" s="154">
        <v>222</v>
      </c>
      <c r="F117" s="154">
        <v>458.17436974789916</v>
      </c>
      <c r="G117" s="156"/>
      <c r="H117" s="157">
        <v>1045</v>
      </c>
      <c r="I117" s="158">
        <v>10.1</v>
      </c>
      <c r="J117" s="158">
        <f t="shared" si="4"/>
        <v>9.9992206119684095</v>
      </c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30" x14ac:dyDescent="0.25">
      <c r="B118" s="28">
        <v>43368</v>
      </c>
      <c r="C118" s="24">
        <f>NETWORKDAYS('Horizon Plan'!$B$5,'Graph Data'!B118,Globals!$B$2:$B$20)</f>
        <v>116</v>
      </c>
      <c r="D118" s="166">
        <v>312.76339285714283</v>
      </c>
      <c r="E118" s="167">
        <v>222</v>
      </c>
      <c r="F118" s="167">
        <v>442.61197478991596</v>
      </c>
      <c r="G118" s="168"/>
      <c r="H118" s="116">
        <v>1055.7463888888888</v>
      </c>
      <c r="I118" s="114">
        <v>10.1</v>
      </c>
      <c r="J118" s="114">
        <f t="shared" si="4"/>
        <v>10.073937439660444</v>
      </c>
    </row>
    <row r="119" spans="1:30" x14ac:dyDescent="0.25">
      <c r="B119" s="28">
        <v>43369</v>
      </c>
      <c r="C119" s="24">
        <f>NETWORKDAYS('Horizon Plan'!$B$5,'Graph Data'!B119,Globals!$B$2:$B$20)</f>
        <v>117</v>
      </c>
      <c r="D119" s="166">
        <v>307.16071428571428</v>
      </c>
      <c r="E119" s="167">
        <v>222</v>
      </c>
      <c r="F119" s="167">
        <v>427.04957983193276</v>
      </c>
      <c r="G119" s="168"/>
      <c r="H119" s="116">
        <v>1066.4927777777777</v>
      </c>
      <c r="I119" s="114">
        <v>10.1</v>
      </c>
      <c r="J119" s="114">
        <f t="shared" si="4"/>
        <v>10.141182584583298</v>
      </c>
    </row>
    <row r="120" spans="1:30" x14ac:dyDescent="0.25">
      <c r="B120" s="28">
        <v>43370</v>
      </c>
      <c r="C120" s="24">
        <f>NETWORKDAYS('Horizon Plan'!$B$5,'Graph Data'!B120,Globals!$B$2:$B$20)</f>
        <v>118</v>
      </c>
      <c r="D120" s="166">
        <v>301.55803571428572</v>
      </c>
      <c r="E120" s="167">
        <v>222</v>
      </c>
      <c r="F120" s="167">
        <v>411.48718487394956</v>
      </c>
      <c r="G120" s="168"/>
      <c r="H120" s="116">
        <v>1077.2391666666667</v>
      </c>
      <c r="I120" s="114">
        <v>10.1</v>
      </c>
      <c r="J120" s="114">
        <f t="shared" si="4"/>
        <v>10.201703215013866</v>
      </c>
    </row>
    <row r="121" spans="1:30" x14ac:dyDescent="0.25">
      <c r="B121" s="28">
        <v>43371</v>
      </c>
      <c r="C121" s="24">
        <f>NETWORKDAYS('Horizon Plan'!$B$5,'Graph Data'!B121,Globals!$B$2:$B$20)</f>
        <v>119</v>
      </c>
      <c r="D121" s="166">
        <v>295.95535714285711</v>
      </c>
      <c r="E121" s="167">
        <v>222</v>
      </c>
      <c r="F121" s="167">
        <v>395.92478991596636</v>
      </c>
      <c r="G121" s="168"/>
      <c r="H121" s="116">
        <v>1087.9855555555555</v>
      </c>
      <c r="I121" s="114">
        <v>10.1</v>
      </c>
      <c r="J121" s="114">
        <f t="shared" si="4"/>
        <v>10.256171782401356</v>
      </c>
    </row>
    <row r="122" spans="1:30" x14ac:dyDescent="0.25">
      <c r="B122" s="28">
        <v>43372</v>
      </c>
      <c r="C122" s="24">
        <f>NETWORKDAYS('Horizon Plan'!$B$5,'Graph Data'!B122,Globals!$B$2:$B$20)</f>
        <v>120</v>
      </c>
      <c r="D122" s="166">
        <v>290.35267857142856</v>
      </c>
      <c r="E122" s="167">
        <v>222</v>
      </c>
      <c r="F122" s="167">
        <v>380.36239495798316</v>
      </c>
      <c r="G122" s="168"/>
      <c r="H122" s="116">
        <v>1098.7319444444445</v>
      </c>
      <c r="I122" s="114">
        <v>10.1</v>
      </c>
      <c r="J122" s="114">
        <f t="shared" si="4"/>
        <v>10.305193493050119</v>
      </c>
    </row>
    <row r="123" spans="1:30" s="139" customFormat="1" x14ac:dyDescent="0.25">
      <c r="B123" s="137">
        <v>43375</v>
      </c>
      <c r="C123" s="120">
        <f>NETWORKDAYS('Horizon Plan'!$B$5,'Graph Data'!B123,Globals!$B$2:$B$20)</f>
        <v>121</v>
      </c>
      <c r="D123" s="164">
        <f>'Horizon Plan'!B18</f>
        <v>284.75</v>
      </c>
      <c r="E123" s="120">
        <f>'Horizon Plan'!F123</f>
        <v>222</v>
      </c>
      <c r="F123" s="120">
        <f>capacity</f>
        <v>364.79999999999995</v>
      </c>
      <c r="G123" s="138">
        <f>F123</f>
        <v>364.79999999999995</v>
      </c>
      <c r="H123" s="165">
        <f>ECDSLoggedToDate</f>
        <v>1109.4783333333335</v>
      </c>
      <c r="I123" s="121">
        <f>'Horizon Plan'!B15</f>
        <v>10.133333333333333</v>
      </c>
      <c r="J123" s="121">
        <f t="shared" si="4"/>
        <v>10.349313032634006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</row>
    <row r="124" spans="1:30" x14ac:dyDescent="0.25">
      <c r="B124" s="21">
        <v>43376</v>
      </c>
      <c r="C124" s="24">
        <f>NETWORKDAYS('Horizon Plan'!$B$5,'Graph Data'!B124,Globals!$B$2:$B$20)</f>
        <v>122</v>
      </c>
      <c r="D124" s="97"/>
      <c r="E124" s="23"/>
      <c r="F124" s="23"/>
      <c r="G124" s="168">
        <f>G123-$G$123/($C$159-$C$123)</f>
        <v>354.66666666666663</v>
      </c>
      <c r="H124" s="116">
        <f>H123</f>
        <v>1109.4783333333335</v>
      </c>
      <c r="I124" s="114">
        <v>10.1</v>
      </c>
      <c r="J124" s="114">
        <f>J123</f>
        <v>10.349313032634006</v>
      </c>
    </row>
    <row r="125" spans="1:30" x14ac:dyDescent="0.25">
      <c r="B125" s="21">
        <v>43377</v>
      </c>
      <c r="C125" s="24">
        <f>NETWORKDAYS('Horizon Plan'!$B$5,'Graph Data'!B125,Globals!$B$2:$B$20)</f>
        <v>123</v>
      </c>
      <c r="D125" s="97"/>
      <c r="E125" s="23"/>
      <c r="F125" s="23"/>
      <c r="G125" s="168">
        <f t="shared" ref="G125:G159" si="5">G124-$G$123/($C$159-$C$123)</f>
        <v>344.5333333333333</v>
      </c>
      <c r="H125" s="116">
        <f t="shared" ref="H125:H159" si="6">H124</f>
        <v>1109.4783333333335</v>
      </c>
      <c r="I125" s="114">
        <v>10.1</v>
      </c>
      <c r="J125" s="114">
        <f t="shared" ref="J125:J159" si="7">J124</f>
        <v>10.349313032634006</v>
      </c>
    </row>
    <row r="126" spans="1:30" x14ac:dyDescent="0.25">
      <c r="B126" s="21">
        <v>43378</v>
      </c>
      <c r="C126" s="24">
        <f>NETWORKDAYS('Horizon Plan'!$B$5,'Graph Data'!B126,Globals!$B$2:$B$20)</f>
        <v>124</v>
      </c>
      <c r="D126" s="97"/>
      <c r="E126" s="23"/>
      <c r="F126" s="23"/>
      <c r="G126" s="168">
        <f t="shared" si="5"/>
        <v>334.4</v>
      </c>
      <c r="H126" s="116">
        <f t="shared" si="6"/>
        <v>1109.4783333333335</v>
      </c>
      <c r="I126" s="114">
        <v>10.1</v>
      </c>
      <c r="J126" s="114">
        <f t="shared" si="7"/>
        <v>10.349313032634006</v>
      </c>
    </row>
    <row r="127" spans="1:30" x14ac:dyDescent="0.25">
      <c r="B127" s="28">
        <v>43383</v>
      </c>
      <c r="C127" s="24">
        <f>NETWORKDAYS('Horizon Plan'!$B$5,'Graph Data'!B127,Globals!$B$2:$B$20)</f>
        <v>125</v>
      </c>
      <c r="D127" s="97"/>
      <c r="E127" s="23"/>
      <c r="F127" s="23"/>
      <c r="G127" s="168">
        <f t="shared" si="5"/>
        <v>324.26666666666665</v>
      </c>
      <c r="H127" s="116">
        <f t="shared" si="6"/>
        <v>1109.4783333333335</v>
      </c>
      <c r="I127" s="114">
        <v>10.1</v>
      </c>
      <c r="J127" s="114">
        <f t="shared" si="7"/>
        <v>10.349313032634006</v>
      </c>
    </row>
    <row r="128" spans="1:30" x14ac:dyDescent="0.25">
      <c r="B128" s="28">
        <v>43384</v>
      </c>
      <c r="C128" s="24">
        <f>NETWORKDAYS('Horizon Plan'!$B$5,'Graph Data'!B128,Globals!$B$2:$B$20)</f>
        <v>126</v>
      </c>
      <c r="D128" s="97"/>
      <c r="E128" s="23"/>
      <c r="F128" s="23"/>
      <c r="G128" s="168">
        <f t="shared" si="5"/>
        <v>314.13333333333333</v>
      </c>
      <c r="H128" s="116">
        <f t="shared" si="6"/>
        <v>1109.4783333333335</v>
      </c>
      <c r="I128" s="114">
        <v>10.1</v>
      </c>
      <c r="J128" s="114">
        <f t="shared" si="7"/>
        <v>10.349313032634006</v>
      </c>
    </row>
    <row r="129" spans="2:10" x14ac:dyDescent="0.25">
      <c r="B129" s="28">
        <v>43385</v>
      </c>
      <c r="C129" s="24">
        <f>NETWORKDAYS('Horizon Plan'!$B$5,'Graph Data'!B129,Globals!$B$2:$B$20)</f>
        <v>127</v>
      </c>
      <c r="D129" s="97"/>
      <c r="E129" s="23"/>
      <c r="F129" s="23"/>
      <c r="G129" s="168">
        <f t="shared" si="5"/>
        <v>304</v>
      </c>
      <c r="H129" s="116">
        <f t="shared" si="6"/>
        <v>1109.4783333333335</v>
      </c>
      <c r="I129" s="114">
        <v>10.1</v>
      </c>
      <c r="J129" s="114">
        <f t="shared" si="7"/>
        <v>10.349313032634006</v>
      </c>
    </row>
    <row r="130" spans="2:10" x14ac:dyDescent="0.25">
      <c r="B130" s="28">
        <v>43386</v>
      </c>
      <c r="C130" s="24">
        <f>NETWORKDAYS('Horizon Plan'!$B$5,'Graph Data'!B130,Globals!$B$2:$B$20)</f>
        <v>128</v>
      </c>
      <c r="D130" s="97"/>
      <c r="E130" s="23"/>
      <c r="F130" s="23"/>
      <c r="G130" s="168">
        <f t="shared" si="5"/>
        <v>293.86666666666667</v>
      </c>
      <c r="H130" s="116">
        <f t="shared" si="6"/>
        <v>1109.4783333333335</v>
      </c>
      <c r="I130" s="114">
        <v>10.1</v>
      </c>
      <c r="J130" s="114">
        <f t="shared" si="7"/>
        <v>10.349313032634006</v>
      </c>
    </row>
    <row r="131" spans="2:10" x14ac:dyDescent="0.25">
      <c r="B131" s="21">
        <v>43389</v>
      </c>
      <c r="C131" s="24">
        <f>NETWORKDAYS('Horizon Plan'!$B$5,'Graph Data'!B131,Globals!$B$2:$B$20)</f>
        <v>129</v>
      </c>
      <c r="D131" s="97"/>
      <c r="E131" s="23"/>
      <c r="F131" s="23"/>
      <c r="G131" s="168">
        <f t="shared" si="5"/>
        <v>283.73333333333335</v>
      </c>
      <c r="H131" s="116">
        <f t="shared" si="6"/>
        <v>1109.4783333333335</v>
      </c>
      <c r="I131" s="114">
        <v>10.1</v>
      </c>
      <c r="J131" s="114">
        <f t="shared" si="7"/>
        <v>10.349313032634006</v>
      </c>
    </row>
    <row r="132" spans="2:10" x14ac:dyDescent="0.25">
      <c r="B132" s="21">
        <v>43390</v>
      </c>
      <c r="C132" s="24">
        <f>NETWORKDAYS('Horizon Plan'!$B$5,'Graph Data'!B132,Globals!$B$2:$B$20)</f>
        <v>130</v>
      </c>
      <c r="D132" s="97"/>
      <c r="E132" s="23"/>
      <c r="F132" s="23"/>
      <c r="G132" s="168">
        <f t="shared" si="5"/>
        <v>273.60000000000002</v>
      </c>
      <c r="H132" s="116">
        <f t="shared" si="6"/>
        <v>1109.4783333333335</v>
      </c>
      <c r="I132" s="114">
        <v>10.1</v>
      </c>
      <c r="J132" s="114">
        <f t="shared" si="7"/>
        <v>10.349313032634006</v>
      </c>
    </row>
    <row r="133" spans="2:10" x14ac:dyDescent="0.25">
      <c r="B133" s="21">
        <v>43391</v>
      </c>
      <c r="C133" s="24">
        <f>NETWORKDAYS('Horizon Plan'!$B$5,'Graph Data'!B133,Globals!$B$2:$B$20)</f>
        <v>131</v>
      </c>
      <c r="D133" s="97"/>
      <c r="E133" s="23"/>
      <c r="F133" s="23"/>
      <c r="G133" s="168">
        <f t="shared" si="5"/>
        <v>263.4666666666667</v>
      </c>
      <c r="H133" s="116">
        <f t="shared" si="6"/>
        <v>1109.4783333333335</v>
      </c>
      <c r="I133" s="114">
        <v>10.1</v>
      </c>
      <c r="J133" s="114">
        <f t="shared" si="7"/>
        <v>10.349313032634006</v>
      </c>
    </row>
    <row r="134" spans="2:10" x14ac:dyDescent="0.25">
      <c r="B134" s="21">
        <v>43392</v>
      </c>
      <c r="C134" s="24">
        <f>NETWORKDAYS('Horizon Plan'!$B$5,'Graph Data'!B134,Globals!$B$2:$B$20)</f>
        <v>132</v>
      </c>
      <c r="D134" s="97"/>
      <c r="E134" s="23"/>
      <c r="F134" s="23"/>
      <c r="G134" s="168">
        <f t="shared" si="5"/>
        <v>253.33333333333337</v>
      </c>
      <c r="H134" s="116">
        <f t="shared" si="6"/>
        <v>1109.4783333333335</v>
      </c>
      <c r="I134" s="114">
        <v>10.1</v>
      </c>
      <c r="J134" s="114">
        <f t="shared" si="7"/>
        <v>10.349313032634006</v>
      </c>
    </row>
    <row r="135" spans="2:10" x14ac:dyDescent="0.25">
      <c r="B135" s="21">
        <v>43393</v>
      </c>
      <c r="C135" s="24">
        <f>NETWORKDAYS('Horizon Plan'!$B$5,'Graph Data'!B135,Globals!$B$2:$B$20)</f>
        <v>133</v>
      </c>
      <c r="D135" s="97"/>
      <c r="E135" s="23"/>
      <c r="F135" s="23"/>
      <c r="G135" s="168">
        <f t="shared" si="5"/>
        <v>243.20000000000005</v>
      </c>
      <c r="H135" s="116">
        <f t="shared" si="6"/>
        <v>1109.4783333333335</v>
      </c>
      <c r="I135" s="114">
        <v>10.1</v>
      </c>
      <c r="J135" s="114">
        <f t="shared" si="7"/>
        <v>10.349313032634006</v>
      </c>
    </row>
    <row r="136" spans="2:10" x14ac:dyDescent="0.25">
      <c r="B136" s="28">
        <v>43396</v>
      </c>
      <c r="C136" s="24">
        <f>NETWORKDAYS('Horizon Plan'!$B$5,'Graph Data'!B136,Globals!$B$2:$B$20)</f>
        <v>134</v>
      </c>
      <c r="D136" s="97"/>
      <c r="E136" s="23"/>
      <c r="F136" s="23"/>
      <c r="G136" s="168">
        <f t="shared" si="5"/>
        <v>233.06666666666672</v>
      </c>
      <c r="H136" s="116">
        <f t="shared" si="6"/>
        <v>1109.4783333333335</v>
      </c>
      <c r="I136" s="114">
        <v>10.1</v>
      </c>
      <c r="J136" s="114">
        <f t="shared" si="7"/>
        <v>10.349313032634006</v>
      </c>
    </row>
    <row r="137" spans="2:10" x14ac:dyDescent="0.25">
      <c r="B137" s="28">
        <v>43397</v>
      </c>
      <c r="C137" s="24">
        <f>NETWORKDAYS('Horizon Plan'!$B$5,'Graph Data'!B137,Globals!$B$2:$B$20)</f>
        <v>135</v>
      </c>
      <c r="D137" s="97"/>
      <c r="E137" s="23"/>
      <c r="F137" s="23"/>
      <c r="G137" s="168">
        <f t="shared" si="5"/>
        <v>222.93333333333339</v>
      </c>
      <c r="H137" s="116">
        <f t="shared" si="6"/>
        <v>1109.4783333333335</v>
      </c>
      <c r="I137" s="114">
        <v>10.1</v>
      </c>
      <c r="J137" s="114">
        <f t="shared" si="7"/>
        <v>10.349313032634006</v>
      </c>
    </row>
    <row r="138" spans="2:10" x14ac:dyDescent="0.25">
      <c r="B138" s="28">
        <v>43398</v>
      </c>
      <c r="C138" s="24">
        <f>NETWORKDAYS('Horizon Plan'!$B$5,'Graph Data'!B138,Globals!$B$2:$B$20)</f>
        <v>136</v>
      </c>
      <c r="D138" s="97"/>
      <c r="E138" s="23"/>
      <c r="F138" s="23"/>
      <c r="G138" s="168">
        <f t="shared" si="5"/>
        <v>212.80000000000007</v>
      </c>
      <c r="H138" s="116">
        <f t="shared" si="6"/>
        <v>1109.4783333333335</v>
      </c>
      <c r="I138" s="114">
        <v>10.1</v>
      </c>
      <c r="J138" s="114">
        <f t="shared" si="7"/>
        <v>10.349313032634006</v>
      </c>
    </row>
    <row r="139" spans="2:10" x14ac:dyDescent="0.25">
      <c r="B139" s="28">
        <v>43399</v>
      </c>
      <c r="C139" s="24">
        <f>NETWORKDAYS('Horizon Plan'!$B$5,'Graph Data'!B139,Globals!$B$2:$B$20)</f>
        <v>137</v>
      </c>
      <c r="D139" s="97"/>
      <c r="E139" s="23"/>
      <c r="F139" s="23"/>
      <c r="G139" s="168">
        <f t="shared" si="5"/>
        <v>202.66666666666674</v>
      </c>
      <c r="H139" s="116">
        <f t="shared" si="6"/>
        <v>1109.4783333333335</v>
      </c>
      <c r="I139" s="114">
        <v>10.1</v>
      </c>
      <c r="J139" s="114">
        <f t="shared" si="7"/>
        <v>10.349313032634006</v>
      </c>
    </row>
    <row r="140" spans="2:10" x14ac:dyDescent="0.25">
      <c r="B140" s="28">
        <v>43400</v>
      </c>
      <c r="C140" s="24">
        <f>NETWORKDAYS('Horizon Plan'!$B$5,'Graph Data'!B140,Globals!$B$2:$B$20)</f>
        <v>138</v>
      </c>
      <c r="D140" s="97"/>
      <c r="E140" s="23"/>
      <c r="F140" s="23"/>
      <c r="G140" s="168">
        <f t="shared" si="5"/>
        <v>192.53333333333342</v>
      </c>
      <c r="H140" s="116">
        <f t="shared" si="6"/>
        <v>1109.4783333333335</v>
      </c>
      <c r="I140" s="114">
        <v>10.1</v>
      </c>
      <c r="J140" s="114">
        <f t="shared" si="7"/>
        <v>10.349313032634006</v>
      </c>
    </row>
    <row r="141" spans="2:10" x14ac:dyDescent="0.25">
      <c r="B141" s="21">
        <v>43403</v>
      </c>
      <c r="C141" s="24">
        <f>NETWORKDAYS('Horizon Plan'!$B$5,'Graph Data'!B141,Globals!$B$2:$B$20)</f>
        <v>139</v>
      </c>
      <c r="D141" s="97"/>
      <c r="E141" s="23"/>
      <c r="F141" s="23"/>
      <c r="G141" s="168">
        <f t="shared" si="5"/>
        <v>182.40000000000009</v>
      </c>
      <c r="H141" s="116">
        <f t="shared" si="6"/>
        <v>1109.4783333333335</v>
      </c>
      <c r="I141" s="114">
        <v>10.1</v>
      </c>
      <c r="J141" s="114">
        <f t="shared" si="7"/>
        <v>10.349313032634006</v>
      </c>
    </row>
    <row r="142" spans="2:10" x14ac:dyDescent="0.25">
      <c r="B142" s="21">
        <v>43404</v>
      </c>
      <c r="C142" s="24">
        <f>NETWORKDAYS('Horizon Plan'!$B$5,'Graph Data'!B142,Globals!$B$2:$B$20)</f>
        <v>140</v>
      </c>
      <c r="D142" s="97"/>
      <c r="E142" s="23"/>
      <c r="F142" s="23"/>
      <c r="G142" s="168">
        <f t="shared" si="5"/>
        <v>172.26666666666677</v>
      </c>
      <c r="H142" s="116">
        <f t="shared" si="6"/>
        <v>1109.4783333333335</v>
      </c>
      <c r="I142" s="114">
        <v>10.1</v>
      </c>
      <c r="J142" s="114">
        <f t="shared" si="7"/>
        <v>10.349313032634006</v>
      </c>
    </row>
    <row r="143" spans="2:10" x14ac:dyDescent="0.25">
      <c r="B143" s="21">
        <v>43405</v>
      </c>
      <c r="C143" s="24">
        <f>NETWORKDAYS('Horizon Plan'!$B$5,'Graph Data'!B143,Globals!$B$2:$B$20)</f>
        <v>141</v>
      </c>
      <c r="D143" s="97"/>
      <c r="E143" s="23"/>
      <c r="F143" s="23"/>
      <c r="G143" s="168">
        <f t="shared" si="5"/>
        <v>162.13333333333344</v>
      </c>
      <c r="H143" s="116">
        <f t="shared" si="6"/>
        <v>1109.4783333333335</v>
      </c>
      <c r="I143" s="114">
        <v>10.1</v>
      </c>
      <c r="J143" s="114">
        <f t="shared" si="7"/>
        <v>10.349313032634006</v>
      </c>
    </row>
    <row r="144" spans="2:10" x14ac:dyDescent="0.25">
      <c r="B144" s="21">
        <v>43406</v>
      </c>
      <c r="C144" s="24">
        <f>NETWORKDAYS('Horizon Plan'!$B$5,'Graph Data'!B144,Globals!$B$2:$B$20)</f>
        <v>142</v>
      </c>
      <c r="D144" s="97"/>
      <c r="E144" s="23"/>
      <c r="F144" s="23"/>
      <c r="G144" s="168">
        <f t="shared" si="5"/>
        <v>152.00000000000011</v>
      </c>
      <c r="H144" s="116">
        <f t="shared" si="6"/>
        <v>1109.4783333333335</v>
      </c>
      <c r="I144" s="114">
        <v>10.1</v>
      </c>
      <c r="J144" s="114">
        <f t="shared" si="7"/>
        <v>10.349313032634006</v>
      </c>
    </row>
    <row r="145" spans="2:10" x14ac:dyDescent="0.25">
      <c r="B145" s="21">
        <v>43407</v>
      </c>
      <c r="C145" s="24">
        <f>NETWORKDAYS('Horizon Plan'!$B$5,'Graph Data'!B145,Globals!$B$2:$B$20)</f>
        <v>143</v>
      </c>
      <c r="D145" s="97"/>
      <c r="E145" s="23"/>
      <c r="F145" s="23"/>
      <c r="G145" s="168">
        <f t="shared" si="5"/>
        <v>141.86666666666679</v>
      </c>
      <c r="H145" s="116">
        <f t="shared" si="6"/>
        <v>1109.4783333333335</v>
      </c>
      <c r="I145" s="114">
        <v>10.1</v>
      </c>
      <c r="J145" s="114">
        <f t="shared" si="7"/>
        <v>10.349313032634006</v>
      </c>
    </row>
    <row r="146" spans="2:10" x14ac:dyDescent="0.25">
      <c r="B146" s="79">
        <v>43410</v>
      </c>
      <c r="C146" s="24">
        <f>NETWORKDAYS('Horizon Plan'!$B$5,'Graph Data'!B146,Globals!$B$2:$B$20)</f>
        <v>144</v>
      </c>
      <c r="D146" s="97"/>
      <c r="E146" s="23"/>
      <c r="F146" s="23"/>
      <c r="G146" s="168">
        <f t="shared" si="5"/>
        <v>131.73333333333346</v>
      </c>
      <c r="H146" s="116">
        <f t="shared" si="6"/>
        <v>1109.4783333333335</v>
      </c>
      <c r="I146" s="114">
        <v>10.1</v>
      </c>
      <c r="J146" s="114">
        <f t="shared" si="7"/>
        <v>10.349313032634006</v>
      </c>
    </row>
    <row r="147" spans="2:10" x14ac:dyDescent="0.25">
      <c r="B147" s="80">
        <v>43411</v>
      </c>
      <c r="C147" s="24">
        <f>NETWORKDAYS('Horizon Plan'!$B$5,'Graph Data'!B147,Globals!$B$2:$B$20)</f>
        <v>145</v>
      </c>
      <c r="D147" s="97"/>
      <c r="E147" s="23"/>
      <c r="F147" s="23"/>
      <c r="G147" s="168">
        <f t="shared" si="5"/>
        <v>121.60000000000014</v>
      </c>
      <c r="H147" s="116">
        <f t="shared" si="6"/>
        <v>1109.4783333333335</v>
      </c>
      <c r="I147" s="114">
        <v>10.1</v>
      </c>
      <c r="J147" s="114">
        <f t="shared" si="7"/>
        <v>10.349313032634006</v>
      </c>
    </row>
    <row r="148" spans="2:10" x14ac:dyDescent="0.25">
      <c r="B148" s="80">
        <v>43412</v>
      </c>
      <c r="C148" s="24">
        <f>NETWORKDAYS('Horizon Plan'!$B$5,'Graph Data'!B148,Globals!$B$2:$B$20)</f>
        <v>146</v>
      </c>
      <c r="D148" s="97"/>
      <c r="E148" s="23"/>
      <c r="F148" s="23"/>
      <c r="G148" s="168">
        <f t="shared" si="5"/>
        <v>111.46666666666681</v>
      </c>
      <c r="H148" s="116">
        <f t="shared" si="6"/>
        <v>1109.4783333333335</v>
      </c>
      <c r="I148" s="114">
        <v>10.1</v>
      </c>
      <c r="J148" s="114">
        <f t="shared" si="7"/>
        <v>10.349313032634006</v>
      </c>
    </row>
    <row r="149" spans="2:10" x14ac:dyDescent="0.25">
      <c r="B149" s="80">
        <v>43413</v>
      </c>
      <c r="C149" s="24">
        <f>NETWORKDAYS('Horizon Plan'!$B$5,'Graph Data'!B149,Globals!$B$2:$B$20)</f>
        <v>147</v>
      </c>
      <c r="D149" s="97"/>
      <c r="E149" s="23"/>
      <c r="F149" s="23"/>
      <c r="G149" s="168">
        <f t="shared" si="5"/>
        <v>101.33333333333348</v>
      </c>
      <c r="H149" s="116">
        <f t="shared" si="6"/>
        <v>1109.4783333333335</v>
      </c>
      <c r="I149" s="114">
        <v>10.1</v>
      </c>
      <c r="J149" s="114">
        <f t="shared" si="7"/>
        <v>10.349313032634006</v>
      </c>
    </row>
    <row r="150" spans="2:10" x14ac:dyDescent="0.25">
      <c r="B150" s="80">
        <v>43414</v>
      </c>
      <c r="C150" s="24">
        <f>NETWORKDAYS('Horizon Plan'!$B$5,'Graph Data'!B150,Globals!$B$2:$B$20)</f>
        <v>148</v>
      </c>
      <c r="D150" s="97"/>
      <c r="E150" s="23"/>
      <c r="F150" s="23"/>
      <c r="G150" s="168">
        <f t="shared" si="5"/>
        <v>91.200000000000159</v>
      </c>
      <c r="H150" s="116">
        <f t="shared" si="6"/>
        <v>1109.4783333333335</v>
      </c>
      <c r="I150" s="114">
        <v>10.1</v>
      </c>
      <c r="J150" s="114">
        <f t="shared" si="7"/>
        <v>10.349313032634006</v>
      </c>
    </row>
    <row r="151" spans="2:10" x14ac:dyDescent="0.25">
      <c r="B151" s="77">
        <v>43417</v>
      </c>
      <c r="C151" s="24">
        <f>NETWORKDAYS('Horizon Plan'!$B$5,'Graph Data'!B151,Globals!$B$2:$B$20)</f>
        <v>149</v>
      </c>
      <c r="D151" s="97"/>
      <c r="E151" s="23"/>
      <c r="F151" s="23"/>
      <c r="G151" s="168">
        <f t="shared" si="5"/>
        <v>81.066666666666833</v>
      </c>
      <c r="H151" s="116">
        <f t="shared" si="6"/>
        <v>1109.4783333333335</v>
      </c>
      <c r="I151" s="114">
        <v>10.1</v>
      </c>
      <c r="J151" s="114">
        <f t="shared" si="7"/>
        <v>10.349313032634006</v>
      </c>
    </row>
    <row r="152" spans="2:10" x14ac:dyDescent="0.25">
      <c r="B152" s="77">
        <v>43418</v>
      </c>
      <c r="C152" s="24">
        <f>NETWORKDAYS('Horizon Plan'!$B$5,'Graph Data'!B152,Globals!$B$2:$B$20)</f>
        <v>150</v>
      </c>
      <c r="D152" s="97"/>
      <c r="E152" s="23"/>
      <c r="F152" s="23"/>
      <c r="G152" s="168">
        <f t="shared" si="5"/>
        <v>70.933333333333508</v>
      </c>
      <c r="H152" s="116">
        <f t="shared" si="6"/>
        <v>1109.4783333333335</v>
      </c>
      <c r="I152" s="114">
        <v>10.1</v>
      </c>
      <c r="J152" s="114">
        <f t="shared" si="7"/>
        <v>10.349313032634006</v>
      </c>
    </row>
    <row r="153" spans="2:10" x14ac:dyDescent="0.25">
      <c r="B153" s="77">
        <v>43419</v>
      </c>
      <c r="C153" s="24">
        <f>NETWORKDAYS('Horizon Plan'!$B$5,'Graph Data'!B153,Globals!$B$2:$B$20)</f>
        <v>151</v>
      </c>
      <c r="D153" s="97"/>
      <c r="E153" s="23"/>
      <c r="F153" s="23"/>
      <c r="G153" s="168">
        <f t="shared" si="5"/>
        <v>60.800000000000175</v>
      </c>
      <c r="H153" s="116">
        <f t="shared" si="6"/>
        <v>1109.4783333333335</v>
      </c>
      <c r="I153" s="114">
        <v>10.1</v>
      </c>
      <c r="J153" s="114">
        <f t="shared" si="7"/>
        <v>10.349313032634006</v>
      </c>
    </row>
    <row r="154" spans="2:10" x14ac:dyDescent="0.25">
      <c r="B154" s="77">
        <v>43420</v>
      </c>
      <c r="C154" s="24">
        <f>NETWORKDAYS('Horizon Plan'!$B$5,'Graph Data'!B154,Globals!$B$2:$B$20)</f>
        <v>152</v>
      </c>
      <c r="D154" s="97"/>
      <c r="E154" s="23"/>
      <c r="F154" s="23"/>
      <c r="G154" s="168">
        <f t="shared" si="5"/>
        <v>50.666666666666842</v>
      </c>
      <c r="H154" s="116">
        <f t="shared" si="6"/>
        <v>1109.4783333333335</v>
      </c>
      <c r="I154" s="114">
        <v>10.1</v>
      </c>
      <c r="J154" s="114">
        <f t="shared" si="7"/>
        <v>10.349313032634006</v>
      </c>
    </row>
    <row r="155" spans="2:10" x14ac:dyDescent="0.25">
      <c r="B155" s="77">
        <v>43421</v>
      </c>
      <c r="C155" s="24">
        <f>NETWORKDAYS('Horizon Plan'!$B$5,'Graph Data'!B155,Globals!$B$2:$B$20)</f>
        <v>153</v>
      </c>
      <c r="D155" s="97"/>
      <c r="E155" s="23"/>
      <c r="F155" s="23"/>
      <c r="G155" s="168">
        <f t="shared" si="5"/>
        <v>40.533333333333509</v>
      </c>
      <c r="H155" s="116">
        <f t="shared" si="6"/>
        <v>1109.4783333333335</v>
      </c>
      <c r="I155" s="114">
        <v>10.1</v>
      </c>
      <c r="J155" s="114">
        <f t="shared" si="7"/>
        <v>10.349313032634006</v>
      </c>
    </row>
    <row r="156" spans="2:10" x14ac:dyDescent="0.25">
      <c r="B156" s="80">
        <v>43424</v>
      </c>
      <c r="C156" s="24">
        <f>NETWORKDAYS('Horizon Plan'!$B$5,'Graph Data'!B156,Globals!$B$2:$B$20)</f>
        <v>154</v>
      </c>
      <c r="D156" s="97"/>
      <c r="E156" s="23"/>
      <c r="F156" s="23"/>
      <c r="G156" s="168">
        <f t="shared" si="5"/>
        <v>30.400000000000176</v>
      </c>
      <c r="H156" s="116">
        <f t="shared" si="6"/>
        <v>1109.4783333333335</v>
      </c>
      <c r="I156" s="114">
        <v>10.1</v>
      </c>
      <c r="J156" s="114">
        <f t="shared" si="7"/>
        <v>10.349313032634006</v>
      </c>
    </row>
    <row r="157" spans="2:10" x14ac:dyDescent="0.25">
      <c r="B157" s="80">
        <v>43425</v>
      </c>
      <c r="C157" s="24">
        <f>NETWORKDAYS('Horizon Plan'!$B$5,'Graph Data'!B157,Globals!$B$2:$B$20)</f>
        <v>155</v>
      </c>
      <c r="D157" s="97"/>
      <c r="E157" s="23"/>
      <c r="F157" s="23"/>
      <c r="G157" s="168">
        <f t="shared" si="5"/>
        <v>20.266666666666843</v>
      </c>
      <c r="H157" s="116">
        <f t="shared" si="6"/>
        <v>1109.4783333333335</v>
      </c>
      <c r="I157" s="114">
        <v>10.1</v>
      </c>
      <c r="J157" s="114">
        <f t="shared" si="7"/>
        <v>10.349313032634006</v>
      </c>
    </row>
    <row r="158" spans="2:10" x14ac:dyDescent="0.25">
      <c r="B158" s="80">
        <v>43426</v>
      </c>
      <c r="C158" s="24">
        <f>NETWORKDAYS('Horizon Plan'!$B$5,'Graph Data'!B158,Globals!$B$2:$B$20)</f>
        <v>156</v>
      </c>
      <c r="D158" s="78"/>
      <c r="E158" s="78"/>
      <c r="F158" s="23"/>
      <c r="G158" s="168">
        <f t="shared" si="5"/>
        <v>10.13333333333351</v>
      </c>
      <c r="H158" s="116">
        <f t="shared" si="6"/>
        <v>1109.4783333333335</v>
      </c>
      <c r="I158" s="114">
        <v>10.1</v>
      </c>
      <c r="J158" s="114">
        <f t="shared" si="7"/>
        <v>10.349313032634006</v>
      </c>
    </row>
    <row r="159" spans="2:10" x14ac:dyDescent="0.25">
      <c r="B159" s="80">
        <v>43427</v>
      </c>
      <c r="C159" s="24">
        <f>NETWORKDAYS('Horizon Plan'!$B$5,'Graph Data'!B159,Globals!$B$2:$B$20)</f>
        <v>157</v>
      </c>
      <c r="D159" s="78"/>
      <c r="E159" s="78"/>
      <c r="F159" s="23"/>
      <c r="G159" s="168">
        <f t="shared" si="5"/>
        <v>1.7763568394002505E-13</v>
      </c>
      <c r="H159" s="116">
        <f t="shared" si="6"/>
        <v>1109.4783333333335</v>
      </c>
      <c r="I159" s="114">
        <v>10.1</v>
      </c>
      <c r="J159" s="114">
        <f t="shared" si="7"/>
        <v>10.349313032634006</v>
      </c>
    </row>
  </sheetData>
  <phoneticPr fontId="1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2149-7199-46B1-810F-92C9DEF2E872}">
  <dimension ref="B1:C20"/>
  <sheetViews>
    <sheetView zoomScaleNormal="100" workbookViewId="0">
      <selection activeCell="G18" sqref="G18"/>
    </sheetView>
  </sheetViews>
  <sheetFormatPr defaultColWidth="8.88671875" defaultRowHeight="13.2" x14ac:dyDescent="0.25"/>
  <cols>
    <col min="2" max="2" width="16.88671875" bestFit="1" customWidth="1"/>
    <col min="3" max="3" width="16.6640625" bestFit="1" customWidth="1"/>
  </cols>
  <sheetData>
    <row r="1" spans="2:3" x14ac:dyDescent="0.25">
      <c r="B1" t="s">
        <v>49</v>
      </c>
    </row>
    <row r="2" spans="2:3" x14ac:dyDescent="0.25">
      <c r="B2" s="4">
        <v>43204</v>
      </c>
      <c r="C2" t="s">
        <v>50</v>
      </c>
    </row>
    <row r="3" spans="2:3" x14ac:dyDescent="0.25">
      <c r="B3" s="4">
        <v>43207</v>
      </c>
      <c r="C3" s="3" t="s">
        <v>168</v>
      </c>
    </row>
    <row r="4" spans="2:3" x14ac:dyDescent="0.25">
      <c r="B4" s="4">
        <v>43242</v>
      </c>
      <c r="C4" t="s">
        <v>51</v>
      </c>
    </row>
    <row r="5" spans="2:3" x14ac:dyDescent="0.25">
      <c r="B5" s="4">
        <v>43246</v>
      </c>
      <c r="C5" s="3" t="s">
        <v>168</v>
      </c>
    </row>
    <row r="6" spans="2:3" x14ac:dyDescent="0.25">
      <c r="B6" s="4">
        <v>43281</v>
      </c>
      <c r="C6" t="s">
        <v>52</v>
      </c>
    </row>
    <row r="7" spans="2:3" x14ac:dyDescent="0.25">
      <c r="B7" s="4">
        <v>43284</v>
      </c>
      <c r="C7" s="3" t="s">
        <v>168</v>
      </c>
    </row>
    <row r="8" spans="2:3" x14ac:dyDescent="0.25">
      <c r="B8" s="4">
        <v>43309</v>
      </c>
      <c r="C8" s="3" t="s">
        <v>168</v>
      </c>
    </row>
    <row r="9" spans="2:3" x14ac:dyDescent="0.25">
      <c r="B9" s="4">
        <v>43312</v>
      </c>
      <c r="C9" t="s">
        <v>53</v>
      </c>
    </row>
    <row r="10" spans="2:3" x14ac:dyDescent="0.25">
      <c r="B10" s="4">
        <v>43344</v>
      </c>
      <c r="C10" s="3" t="s">
        <v>168</v>
      </c>
    </row>
    <row r="11" spans="2:3" x14ac:dyDescent="0.25">
      <c r="B11" s="4">
        <v>43347</v>
      </c>
      <c r="C11" t="s">
        <v>54</v>
      </c>
    </row>
    <row r="12" spans="2:3" x14ac:dyDescent="0.25">
      <c r="B12" s="4">
        <v>43379</v>
      </c>
      <c r="C12" s="3" t="s">
        <v>168</v>
      </c>
    </row>
    <row r="13" spans="2:3" x14ac:dyDescent="0.25">
      <c r="B13" s="4">
        <v>43382</v>
      </c>
      <c r="C13" t="s">
        <v>55</v>
      </c>
    </row>
    <row r="14" spans="2:3" x14ac:dyDescent="0.25">
      <c r="B14" s="4">
        <v>43458</v>
      </c>
      <c r="C14" s="3" t="s">
        <v>177</v>
      </c>
    </row>
    <row r="15" spans="2:3" x14ac:dyDescent="0.25">
      <c r="B15" s="4">
        <v>43459</v>
      </c>
      <c r="C15" s="3" t="s">
        <v>178</v>
      </c>
    </row>
    <row r="16" spans="2:3" x14ac:dyDescent="0.25">
      <c r="B16" s="4">
        <v>43465</v>
      </c>
      <c r="C16" s="3" t="s">
        <v>179</v>
      </c>
    </row>
    <row r="17" spans="2:3" x14ac:dyDescent="0.25">
      <c r="B17" s="4">
        <v>43515</v>
      </c>
      <c r="C17" s="3" t="s">
        <v>180</v>
      </c>
    </row>
    <row r="18" spans="2:3" x14ac:dyDescent="0.25">
      <c r="B18" s="4">
        <v>43561</v>
      </c>
      <c r="C18" s="3" t="s">
        <v>50</v>
      </c>
    </row>
    <row r="19" spans="2:3" x14ac:dyDescent="0.25">
      <c r="B19" s="4">
        <v>43564</v>
      </c>
      <c r="C19" s="3" t="s">
        <v>168</v>
      </c>
    </row>
    <row r="20" spans="2:3" x14ac:dyDescent="0.25">
      <c r="B20" s="4">
        <v>43606</v>
      </c>
      <c r="C20" t="s">
        <v>51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Horizon Plan</vt:lpstr>
      <vt:lpstr>Graph Data</vt:lpstr>
      <vt:lpstr>Globals</vt:lpstr>
      <vt:lpstr>A_List_Category</vt:lpstr>
      <vt:lpstr>A_List_ECDs_Remaining</vt:lpstr>
      <vt:lpstr>A_List_ECDs_to_Date</vt:lpstr>
      <vt:lpstr>A_List_Teams</vt:lpstr>
      <vt:lpstr>B_List_ECDs_Remaining</vt:lpstr>
      <vt:lpstr>capacity</vt:lpstr>
      <vt:lpstr>ECDSLoggedToDate</vt:lpstr>
      <vt:lpstr>ECDSToDate</vt:lpstr>
      <vt:lpstr>EstCostPerDay</vt:lpstr>
      <vt:lpstr>Holidays</vt:lpstr>
      <vt:lpstr>lambda</vt:lpstr>
      <vt:lpstr>'Horizon Plan'!Print_Area</vt:lpstr>
      <vt:lpstr>workdays</vt:lpstr>
      <vt:lpstr>workdaysdone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2023-03-14T17:54:01Z</dcterms:created>
  <dcterms:modified xsi:type="dcterms:W3CDTF">2023-03-16T19:50:49Z</dcterms:modified>
  <cp:category/>
  <cp:contentStatus/>
</cp:coreProperties>
</file>